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80" windowWidth="11085" windowHeight="9960" tabRatio="658"/>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xlnm._FilterDatabase" localSheetId="7" hidden="1">COD_FIN!$B$4:$N$44</definedName>
    <definedName name="_xlnm._FilterDatabase" localSheetId="4" hidden="1">MER_Holstein!$A$10:$W$10</definedName>
    <definedName name="_xlnm._FilterDatabase" localSheetId="6" hidden="1">MER_Jersey!$A$10:$W$10</definedName>
    <definedName name="_xlnm._FilterDatabase" localSheetId="3" hidden="1">PROD_Holstein!$A$10:$J$10</definedName>
    <definedName name="_xlnm._FilterDatabase" localSheetId="5" hidden="1">PROD_Jersey!$A$10:$J$10</definedName>
  </definedNames>
  <calcPr calcId="145621"/>
  <pivotCaches>
    <pivotCache cacheId="4" r:id="rId9"/>
    <pivotCache cacheId="5" r:id="rId10"/>
  </pivotCaches>
</workbook>
</file>

<file path=xl/calcChain.xml><?xml version="1.0" encoding="utf-8"?>
<calcChain xmlns="http://schemas.openxmlformats.org/spreadsheetml/2006/main">
  <c r="B46" i="10" l="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W6" i="12"/>
  <c r="W7" i="12"/>
  <c r="W8" i="12"/>
  <c r="W9"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Y11" i="12"/>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11" i="11"/>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11" i="3"/>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11" i="9"/>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G6" i="11"/>
  <c r="H6" i="11"/>
  <c r="I6" i="11"/>
  <c r="J6" i="11"/>
  <c r="G7" i="11"/>
  <c r="H7" i="11"/>
  <c r="I7" i="11"/>
  <c r="J7" i="11"/>
  <c r="G8" i="11"/>
  <c r="H8" i="11"/>
  <c r="I8" i="11"/>
  <c r="J8" i="11"/>
  <c r="G9" i="11"/>
  <c r="H9" i="11"/>
  <c r="I9" i="11"/>
  <c r="J9" i="11"/>
  <c r="A12" i="11"/>
  <c r="A13" i="11"/>
  <c r="A14" i="11"/>
  <c r="A15" i="11"/>
  <c r="A16" i="11"/>
  <c r="A17" i="11"/>
  <c r="A18" i="11"/>
  <c r="A19" i="11"/>
  <c r="A20" i="11"/>
  <c r="A21" i="11"/>
  <c r="A22" i="11"/>
  <c r="A23" i="11"/>
  <c r="A24" i="11"/>
  <c r="A25" i="11"/>
  <c r="A26" i="11"/>
  <c r="A27" i="11"/>
  <c r="A28" i="11"/>
  <c r="A29" i="11"/>
  <c r="A30" i="11"/>
  <c r="A31" i="11"/>
  <c r="A32" i="11"/>
  <c r="A33" i="11"/>
  <c r="A34" i="11"/>
  <c r="A35" i="11"/>
  <c r="A37" i="11"/>
  <c r="A38" i="11"/>
  <c r="A39" i="11"/>
  <c r="A40" i="11"/>
  <c r="A41" i="11"/>
  <c r="A42" i="11"/>
  <c r="A43" i="11"/>
  <c r="A44" i="11"/>
  <c r="A45" i="11"/>
  <c r="A46" i="11"/>
  <c r="A47" i="11"/>
  <c r="A48" i="11"/>
  <c r="A49" i="11"/>
  <c r="A50" i="11"/>
  <c r="A51" i="11"/>
  <c r="A52" i="11"/>
  <c r="A53" i="11"/>
  <c r="A54" i="11"/>
  <c r="A55" i="11"/>
  <c r="A56" i="11"/>
  <c r="A57" i="11"/>
  <c r="A58" i="11"/>
  <c r="A59" i="11"/>
  <c r="A60" i="11"/>
  <c r="P9" i="3"/>
  <c r="O9" i="3"/>
  <c r="P8" i="3"/>
  <c r="O8" i="3"/>
  <c r="P7" i="3"/>
  <c r="O7" i="3"/>
  <c r="P6" i="3"/>
  <c r="O6" i="3"/>
  <c r="Z19" i="3"/>
  <c r="Z12" i="3"/>
  <c r="Z13" i="3"/>
  <c r="Z14" i="3"/>
  <c r="Z15" i="3"/>
  <c r="Z16" i="3"/>
  <c r="Z17" i="3"/>
  <c r="Z18"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Q9" i="3"/>
  <c r="R6" i="3"/>
  <c r="Q6" i="3"/>
  <c r="Q7" i="3"/>
  <c r="R7" i="3"/>
  <c r="Q8" i="3"/>
  <c r="R8" i="3"/>
  <c r="R9" i="3"/>
  <c r="G6" i="9"/>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L35" i="10" l="1"/>
  <c r="M29" i="10"/>
  <c r="M19" i="10"/>
  <c r="L14" i="10"/>
  <c r="M28" i="10"/>
  <c r="M43" i="10"/>
  <c r="L39" i="10"/>
  <c r="L19" i="10"/>
  <c r="N19" i="10" s="1"/>
  <c r="M17" i="10"/>
  <c r="L15" i="10"/>
  <c r="M40" i="10"/>
  <c r="M6" i="10"/>
  <c r="M32" i="10"/>
  <c r="M34" i="10"/>
  <c r="L5" i="10"/>
  <c r="L42" i="10"/>
  <c r="J21" i="10"/>
  <c r="J26" i="10"/>
  <c r="L37" i="10"/>
  <c r="M20" i="10"/>
  <c r="L6" i="10"/>
  <c r="L34" i="10"/>
  <c r="N34" i="10" s="1"/>
  <c r="M8" i="10"/>
  <c r="M31" i="10"/>
  <c r="J33" i="10"/>
  <c r="J14" i="10"/>
  <c r="M35" i="10"/>
  <c r="N35" i="10" s="1"/>
  <c r="M41" i="10"/>
  <c r="M18" i="10"/>
  <c r="M12" i="10"/>
  <c r="M42" i="10"/>
  <c r="M13" i="10"/>
  <c r="M11" i="10"/>
  <c r="M14" i="10"/>
  <c r="M9" i="10"/>
  <c r="M30" i="10"/>
  <c r="M24" i="10"/>
  <c r="M37" i="10"/>
  <c r="N37" i="10" s="1"/>
  <c r="M5" i="10"/>
  <c r="M21" i="10"/>
  <c r="M22" i="10"/>
  <c r="M16" i="10"/>
  <c r="M44" i="10"/>
  <c r="M10" i="10"/>
  <c r="M23" i="10"/>
  <c r="M39" i="10"/>
  <c r="N39" i="10" s="1"/>
  <c r="M36" i="10"/>
  <c r="M7" i="10"/>
  <c r="M15" i="10"/>
  <c r="M27" i="10"/>
  <c r="M26" i="10"/>
  <c r="M25" i="10"/>
  <c r="M33" i="10"/>
  <c r="M38" i="10"/>
  <c r="L13" i="10"/>
  <c r="L22" i="10"/>
  <c r="L9" i="10"/>
  <c r="L33" i="10"/>
  <c r="L32" i="10"/>
  <c r="L18" i="10"/>
  <c r="L20" i="10"/>
  <c r="L24" i="10"/>
  <c r="L10" i="10"/>
  <c r="L25" i="10"/>
  <c r="N25" i="10" s="1"/>
  <c r="L36" i="10"/>
  <c r="L26" i="10"/>
  <c r="L12" i="10"/>
  <c r="L28" i="10"/>
  <c r="N28" i="10" s="1"/>
  <c r="L17" i="10"/>
  <c r="L43" i="10"/>
  <c r="N43" i="10" s="1"/>
  <c r="L21" i="10"/>
  <c r="L40" i="10"/>
  <c r="N40" i="10" s="1"/>
  <c r="L44" i="10"/>
  <c r="L27" i="10"/>
  <c r="N27" i="10" s="1"/>
  <c r="L31" i="10"/>
  <c r="L11" i="10"/>
  <c r="L16" i="10"/>
  <c r="L8" i="10"/>
  <c r="N8" i="10" s="1"/>
  <c r="L29" i="10"/>
  <c r="L38" i="10"/>
  <c r="L41" i="10"/>
  <c r="L7" i="10"/>
  <c r="L30" i="10"/>
  <c r="L23" i="10"/>
  <c r="N23" i="10" s="1"/>
  <c r="J10" i="10"/>
  <c r="J12" i="10"/>
  <c r="J36" i="10"/>
  <c r="J40" i="10"/>
  <c r="J27" i="10"/>
  <c r="J11" i="10"/>
  <c r="J19" i="10"/>
  <c r="J39" i="10"/>
  <c r="J30" i="10"/>
  <c r="J22" i="10"/>
  <c r="J38" i="10"/>
  <c r="J17" i="10"/>
  <c r="J9" i="10"/>
  <c r="J29" i="10"/>
  <c r="J42" i="10"/>
  <c r="J28" i="10"/>
  <c r="J15" i="10"/>
  <c r="J41" i="10"/>
  <c r="J7" i="10"/>
  <c r="J31" i="10"/>
  <c r="J24" i="10"/>
  <c r="J8" i="10"/>
  <c r="J35" i="10"/>
  <c r="J37" i="10"/>
  <c r="J13" i="10"/>
  <c r="J16" i="10"/>
  <c r="J5" i="10"/>
  <c r="J6" i="10"/>
  <c r="J32" i="10"/>
  <c r="J44" i="10"/>
  <c r="J23" i="10"/>
  <c r="J18" i="10"/>
  <c r="J43" i="10"/>
  <c r="J25" i="10"/>
  <c r="J34" i="10"/>
  <c r="J20" i="10"/>
  <c r="I20" i="10"/>
  <c r="I23" i="10"/>
  <c r="I36" i="10"/>
  <c r="K36" i="10" s="1"/>
  <c r="I25" i="10"/>
  <c r="I39" i="10"/>
  <c r="I17" i="10"/>
  <c r="I9" i="10"/>
  <c r="I6" i="10"/>
  <c r="K6" i="10" s="1"/>
  <c r="I32" i="10"/>
  <c r="K32" i="10" s="1"/>
  <c r="I12" i="10"/>
  <c r="K12" i="10" s="1"/>
  <c r="I26" i="10"/>
  <c r="I41" i="10"/>
  <c r="I22" i="10"/>
  <c r="I5" i="10"/>
  <c r="I10" i="10"/>
  <c r="K10" i="10" s="1"/>
  <c r="I35" i="10"/>
  <c r="I31" i="10"/>
  <c r="I11" i="10"/>
  <c r="K11" i="10" s="1"/>
  <c r="I24" i="10"/>
  <c r="I28" i="10"/>
  <c r="K28" i="10" s="1"/>
  <c r="I8" i="10"/>
  <c r="I27" i="10"/>
  <c r="I29" i="10"/>
  <c r="I21" i="10"/>
  <c r="K21" i="10" s="1"/>
  <c r="I37" i="10"/>
  <c r="I18" i="10"/>
  <c r="I14" i="10"/>
  <c r="I33" i="10"/>
  <c r="K33" i="10" s="1"/>
  <c r="I7" i="10"/>
  <c r="I30" i="10"/>
  <c r="I15" i="10"/>
  <c r="I19" i="10"/>
  <c r="I42" i="10"/>
  <c r="I44" i="10"/>
  <c r="K44" i="10" s="1"/>
  <c r="I40" i="10"/>
  <c r="I16" i="10"/>
  <c r="I34" i="10"/>
  <c r="I13" i="10"/>
  <c r="I38" i="10"/>
  <c r="K38" i="10" s="1"/>
  <c r="I43" i="10"/>
  <c r="K14" i="10" l="1"/>
  <c r="K26" i="10"/>
  <c r="N29" i="10"/>
  <c r="N31" i="10"/>
  <c r="N41" i="10"/>
  <c r="N15" i="10"/>
  <c r="N14" i="10"/>
  <c r="N9" i="10"/>
  <c r="N6" i="10"/>
  <c r="K37" i="10"/>
  <c r="K31" i="10"/>
  <c r="K39" i="10"/>
  <c r="N16" i="10"/>
  <c r="K40" i="10"/>
  <c r="N10" i="10"/>
  <c r="N32" i="10"/>
  <c r="N42" i="10"/>
  <c r="N17" i="10"/>
  <c r="N18" i="10"/>
  <c r="K13" i="10"/>
  <c r="K30" i="10"/>
  <c r="K18" i="10"/>
  <c r="K27" i="10"/>
  <c r="K17" i="10"/>
  <c r="N7" i="10"/>
  <c r="N26" i="10"/>
  <c r="N24" i="10"/>
  <c r="N33" i="10"/>
  <c r="N36" i="10"/>
  <c r="N20" i="10"/>
  <c r="N11" i="10"/>
  <c r="N22" i="10"/>
  <c r="K20" i="10"/>
  <c r="N44" i="10"/>
  <c r="M45" i="10"/>
  <c r="N5" i="10"/>
  <c r="N38" i="10"/>
  <c r="N30" i="10"/>
  <c r="N21" i="10"/>
  <c r="N12" i="10"/>
  <c r="N13" i="10"/>
  <c r="L45" i="10"/>
  <c r="K23" i="10"/>
  <c r="K34" i="10"/>
  <c r="K42" i="10"/>
  <c r="K19" i="10"/>
  <c r="K35" i="10"/>
  <c r="K7" i="10"/>
  <c r="K8" i="10"/>
  <c r="K22" i="10"/>
  <c r="K43" i="10"/>
  <c r="K16" i="10"/>
  <c r="K41" i="10"/>
  <c r="K25" i="10"/>
  <c r="K15" i="10"/>
  <c r="K29" i="10"/>
  <c r="K24" i="10"/>
  <c r="K9" i="10"/>
  <c r="J45" i="10"/>
  <c r="I45" i="10"/>
  <c r="K5" i="10"/>
  <c r="N45" i="10" l="1"/>
  <c r="K45" i="10"/>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sharedStrings.xml><?xml version="1.0" encoding="utf-8"?>
<sst xmlns="http://schemas.openxmlformats.org/spreadsheetml/2006/main" count="611" uniqueCount="360">
  <si>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</si>
  <si>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</si>
  <si>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</si>
  <si>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</si>
  <si>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</si>
  <si>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</si>
  <si>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</si>
  <si>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</si>
  <si>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</si>
  <si>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</si>
  <si>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</si>
  <si>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</si>
  <si>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</si>
  <si>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</si>
  <si>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</si>
  <si>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</si>
  <si>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</si>
  <si>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</si>
  <si>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</si>
  <si>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</si>
  <si>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</si>
  <si>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</si>
  <si>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</si>
  <si>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</si>
  <si>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</si>
  <si>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</si>
  <si>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</si>
  <si>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</si>
  <si>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</si>
  <si>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</si>
  <si>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</si>
  <si>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</si>
  <si>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</si>
  <si>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</si>
  <si>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</si>
  <si>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</si>
  <si>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</si>
  <si>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</si>
  <si>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</si>
  <si>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</si>
  <si>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</si>
  <si>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</si>
  <si>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</si>
  <si>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</si>
  <si>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</si>
  <si>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</si>
  <si>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</si>
  <si>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011HO06715</t>
  </si>
  <si>
    <t>LAP</t>
  </si>
  <si>
    <t>GSB</t>
  </si>
  <si>
    <t>MOS</t>
  </si>
  <si>
    <t>ADN</t>
  </si>
  <si>
    <t>HSF</t>
  </si>
  <si>
    <t>FEP</t>
  </si>
  <si>
    <t>FLK</t>
  </si>
  <si>
    <t>GVI</t>
  </si>
  <si>
    <t>Hacienda La Paz</t>
  </si>
  <si>
    <t>HLP</t>
  </si>
  <si>
    <t>GPA</t>
  </si>
  <si>
    <t>Agropecuaria Vara Blanca S.A.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</si>
  <si>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</si>
  <si>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</si>
  <si>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</si>
  <si>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</si>
  <si>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</si>
  <si>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</si>
  <si>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</si>
  <si>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</si>
  <si>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</si>
  <si>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</si>
  <si>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</si>
  <si>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</si>
  <si>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</si>
  <si>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</si>
  <si>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</si>
  <si>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</si>
  <si>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</si>
  <si>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</si>
  <si>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</si>
  <si>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</si>
  <si>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</si>
  <si>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</si>
  <si>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</si>
  <si>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</si>
  <si>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</si>
  <si>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</si>
  <si>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</si>
  <si>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</si>
  <si>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</si>
  <si>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</si>
  <si>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</si>
  <si>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</si>
  <si>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</si>
  <si>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</si>
  <si>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014HO03831</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</si>
  <si>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</si>
  <si>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</si>
  <si>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</si>
  <si>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</si>
  <si>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</si>
  <si>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</si>
  <si>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</si>
  <si>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</si>
  <si>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</si>
  <si>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</si>
  <si>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</si>
  <si>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</si>
  <si>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</si>
  <si>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</si>
  <si>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</si>
  <si>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</si>
  <si>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</si>
  <si>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</si>
  <si>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</si>
  <si>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</si>
  <si>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</si>
  <si>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</si>
  <si>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</si>
  <si>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</si>
  <si>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</si>
  <si>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</si>
  <si>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</si>
  <si>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</si>
  <si>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</si>
  <si>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</si>
  <si>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</si>
  <si>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</si>
  <si>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</si>
  <si>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029HO11138</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</si>
  <si>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</si>
  <si>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</si>
  <si>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</si>
  <si>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</si>
  <si>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</si>
  <si>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</si>
  <si>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</si>
  <si>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</si>
  <si>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</si>
  <si>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</si>
  <si>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</si>
  <si>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</si>
  <si>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</si>
  <si>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</si>
  <si>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</si>
  <si>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</si>
  <si>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</si>
  <si>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</si>
  <si>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</si>
  <si>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Abanico S.A.</t>
  </si>
  <si>
    <t>Juan Vicente Herrera B.</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</si>
  <si>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</si>
  <si>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</si>
  <si>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</si>
  <si>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</si>
  <si>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</si>
  <si>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</si>
  <si>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</si>
  <si>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</si>
  <si>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</si>
  <si>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</si>
  <si>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</si>
  <si>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</si>
  <si>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</si>
  <si>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</si>
  <si>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</si>
  <si>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</si>
  <si>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</si>
  <si>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</si>
  <si>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</si>
  <si>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</si>
  <si>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</si>
  <si>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</si>
  <si>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</si>
  <si>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</si>
  <si>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</si>
  <si>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</si>
  <si>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</si>
  <si>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</si>
  <si>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</si>
  <si>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</si>
  <si>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</si>
  <si>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</si>
  <si>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198HO00013</t>
  </si>
  <si>
    <t>014HO03738</t>
  </si>
  <si>
    <t>014HO04481</t>
  </si>
  <si>
    <t>007HO06417</t>
  </si>
  <si>
    <t>094HO00860</t>
  </si>
  <si>
    <t>011HO08195</t>
  </si>
  <si>
    <t>JEDNK301</t>
  </si>
  <si>
    <t>007JE00670</t>
  </si>
  <si>
    <t>014JE00460</t>
  </si>
  <si>
    <t>122JE05198</t>
  </si>
  <si>
    <t>009JE00202</t>
  </si>
  <si>
    <t>014JE00473</t>
  </si>
  <si>
    <t>122JE05200</t>
  </si>
  <si>
    <t>001JE00604</t>
  </si>
  <si>
    <t>J5050</t>
  </si>
  <si>
    <t>029JE03252</t>
  </si>
  <si>
    <t>001JE00552</t>
  </si>
  <si>
    <t>007JE00535</t>
  </si>
  <si>
    <t>007JE00472</t>
  </si>
  <si>
    <t>007JE00563</t>
  </si>
  <si>
    <t>014JE00431</t>
  </si>
  <si>
    <t>007JE00498</t>
  </si>
  <si>
    <t>001JE00480</t>
  </si>
  <si>
    <t>007JE00254</t>
  </si>
  <si>
    <t>097JE00534</t>
  </si>
  <si>
    <t>071JE00162</t>
  </si>
  <si>
    <t>007JE00590</t>
  </si>
  <si>
    <t>007JE00714</t>
  </si>
  <si>
    <t>007JE00620</t>
  </si>
  <si>
    <t>029JE03274</t>
  </si>
  <si>
    <t>029JE03255</t>
  </si>
  <si>
    <t>007JE00715</t>
  </si>
  <si>
    <t>014JE00446</t>
  </si>
  <si>
    <t>029JE03314</t>
  </si>
  <si>
    <t>029JE03301</t>
  </si>
  <si>
    <t>029JE03241</t>
  </si>
  <si>
    <t>007JE00605</t>
  </si>
  <si>
    <t>505JE00101</t>
  </si>
  <si>
    <t>014JE00415</t>
  </si>
  <si>
    <t>Jaime F. Harrington S.</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</si>
  <si>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</si>
  <si>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</si>
  <si>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</si>
  <si>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</si>
  <si>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</si>
  <si>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</si>
  <si>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</si>
  <si>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</si>
  <si>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</si>
  <si>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</si>
  <si>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</si>
  <si>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</si>
  <si>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</si>
  <si>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</si>
  <si>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</si>
  <si>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</si>
  <si>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</si>
  <si>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</si>
  <si>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</si>
  <si>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</si>
  <si>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</si>
  <si>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</si>
  <si>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</si>
  <si>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</si>
  <si>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</si>
  <si>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</si>
  <si>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</si>
  <si>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</si>
  <si>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</si>
  <si>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</si>
  <si>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</si>
  <si>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</si>
  <si>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</si>
  <si>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</si>
  <si>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</si>
  <si>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</si>
  <si>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</si>
  <si>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</si>
  <si>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</si>
  <si>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</si>
  <si>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</si>
  <si>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Mauricio Gurdian Hurtado</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</si>
  <si>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</si>
  <si>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</si>
  <si>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</si>
  <si>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</si>
  <si>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</si>
  <si>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</si>
  <si>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</si>
  <si>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</si>
  <si>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</si>
  <si>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</si>
  <si>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</si>
  <si>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</si>
  <si>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</si>
  <si>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</si>
  <si>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</si>
  <si>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</si>
  <si>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</si>
  <si>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</si>
  <si>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</si>
  <si>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</si>
  <si>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</si>
  <si>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</si>
  <si>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</si>
  <si>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</si>
  <si>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</si>
  <si>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</si>
  <si>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</si>
  <si>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</si>
  <si>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</si>
  <si>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</si>
  <si>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</si>
  <si>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Jersey</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</si>
  <si>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</si>
  <si>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</si>
  <si>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</si>
  <si>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</si>
  <si>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</si>
  <si>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</si>
  <si>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</si>
  <si>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</si>
  <si>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</si>
  <si>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</si>
  <si>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</si>
  <si>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</si>
  <si>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</si>
  <si>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</si>
  <si>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</si>
  <si>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</si>
  <si>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</si>
  <si>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</si>
  <si>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</si>
  <si>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</si>
  <si>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</si>
  <si>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</si>
  <si>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</si>
  <si>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</si>
  <si>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</si>
  <si>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</si>
  <si>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</si>
  <si>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</si>
  <si>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</si>
  <si>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</si>
  <si>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</si>
  <si>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</si>
  <si>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</si>
  <si>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</si>
  <si>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</si>
  <si>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</si>
  <si>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007HO07367</t>
  </si>
  <si>
    <t>029HO13246</t>
  </si>
  <si>
    <t>001HO06827</t>
  </si>
  <si>
    <t>029HO11677</t>
  </si>
  <si>
    <t>507HO08094</t>
  </si>
  <si>
    <t>007HO06745</t>
  </si>
  <si>
    <t>029HO10808</t>
  </si>
  <si>
    <t>007HO06500</t>
  </si>
  <si>
    <t>007HO07536</t>
  </si>
  <si>
    <t>007HO07921</t>
  </si>
  <si>
    <t>029HO09023</t>
  </si>
  <si>
    <t>93H106</t>
  </si>
  <si>
    <t>1H83373</t>
  </si>
  <si>
    <t>MN5068</t>
  </si>
  <si>
    <t>029HO09674</t>
  </si>
  <si>
    <t>011HO04272</t>
  </si>
  <si>
    <t>007HO08221</t>
  </si>
  <si>
    <t>007HO06960</t>
  </si>
  <si>
    <t>029JE03346</t>
  </si>
  <si>
    <t>007JE00768</t>
  </si>
  <si>
    <t>007JE00738</t>
  </si>
  <si>
    <t>029JE03487</t>
  </si>
  <si>
    <t>014JE00408</t>
  </si>
  <si>
    <t>007JE00645</t>
  </si>
  <si>
    <t>14J501</t>
  </si>
  <si>
    <t>014JE00374</t>
  </si>
  <si>
    <t>029HO10340</t>
  </si>
  <si>
    <t>TT8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</si>
</sst>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48"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s>
  <fills count="3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3">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12" fillId="2" borderId="0" xfId="0" applyFont="1" applyFill="1" applyBorder="1" applyAlignment="1">
      <alignment horizontal="right"/>
    </xf>
    <xf numFmtId="164" fontId="12" fillId="2" borderId="0" xfId="0" applyNumberFormat="1" applyFont="1" applyFill="1" applyBorder="1" applyAlignment="1">
      <alignment horizontal="right"/>
    </xf>
    <xf numFmtId="0" fontId="13" fillId="2" borderId="0" xfId="0" applyFont="1" applyFill="1" applyAlignment="1">
      <alignment horizontal="left"/>
    </xf>
    <xf numFmtId="0" fontId="12" fillId="2" borderId="15" xfId="0" applyFont="1" applyFill="1" applyBorder="1" applyAlignment="1">
      <alignment horizontal="right"/>
    </xf>
    <xf numFmtId="1" fontId="12" fillId="2" borderId="0" xfId="0" applyNumberFormat="1" applyFont="1" applyFill="1" applyBorder="1" applyAlignment="1">
      <alignment horizontal="right"/>
    </xf>
    <xf numFmtId="164" fontId="14" fillId="2" borderId="0" xfId="0" applyNumberFormat="1" applyFont="1" applyFill="1" applyBorder="1" applyAlignment="1">
      <alignment horizontal="right"/>
    </xf>
    <xf numFmtId="0" fontId="13" fillId="2" borderId="0" xfId="0" applyFont="1" applyFill="1" applyAlignment="1"/>
    <xf numFmtId="0" fontId="12" fillId="2" borderId="0" xfId="0" applyFont="1" applyFill="1" applyAlignment="1">
      <alignment horizontal="right"/>
    </xf>
    <xf numFmtId="0" fontId="15" fillId="2" borderId="0" xfId="0" applyFont="1" applyFill="1" applyBorder="1" applyAlignment="1">
      <alignment horizontal="center"/>
    </xf>
    <xf numFmtId="0" fontId="12" fillId="2" borderId="0" xfId="0" applyFont="1" applyFill="1" applyBorder="1" applyAlignment="1">
      <alignment horizontal="center"/>
    </xf>
    <xf numFmtId="1" fontId="16" fillId="2" borderId="0" xfId="0" applyNumberFormat="1" applyFont="1" applyFill="1" applyBorder="1" applyAlignment="1"/>
    <xf numFmtId="164" fontId="16" fillId="2" borderId="0" xfId="0" applyNumberFormat="1" applyFont="1" applyFill="1" applyBorder="1" applyAlignment="1"/>
    <xf numFmtId="164" fontId="16" fillId="2" borderId="15" xfId="0" applyNumberFormat="1" applyFont="1" applyFill="1" applyBorder="1" applyAlignment="1"/>
    <xf numFmtId="2" fontId="16" fillId="2" borderId="0" xfId="0" applyNumberFormat="1" applyFont="1" applyFill="1" applyBorder="1" applyAlignment="1"/>
    <xf numFmtId="1" fontId="16" fillId="2" borderId="15" xfId="0" applyNumberFormat="1" applyFont="1" applyFill="1" applyBorder="1" applyAlignment="1"/>
    <xf numFmtId="0" fontId="14" fillId="2" borderId="0" xfId="0" applyFont="1" applyFill="1" applyBorder="1" applyAlignment="1">
      <alignment horizontal="right"/>
    </xf>
    <xf numFmtId="0" fontId="14" fillId="2" borderId="0" xfId="0" applyFont="1" applyFill="1" applyAlignment="1">
      <alignment horizontal="right"/>
    </xf>
    <xf numFmtId="164" fontId="12" fillId="2" borderId="0" xfId="0" applyNumberFormat="1" applyFont="1" applyFill="1" applyAlignment="1">
      <alignment horizontal="right"/>
    </xf>
    <xf numFmtId="1" fontId="12" fillId="2" borderId="0" xfId="0" applyNumberFormat="1" applyFont="1" applyFill="1" applyAlignment="1">
      <alignment horizontal="right"/>
    </xf>
    <xf numFmtId="0" fontId="14" fillId="2" borderId="15" xfId="0" applyFont="1" applyFill="1" applyBorder="1" applyAlignment="1">
      <alignment horizontal="right"/>
    </xf>
    <xf numFmtId="0" fontId="17" fillId="2" borderId="15" xfId="0" applyFont="1" applyFill="1" applyBorder="1" applyAlignment="1"/>
    <xf numFmtId="0" fontId="9" fillId="0" borderId="15" xfId="0" applyFont="1" applyBorder="1" applyAlignment="1">
      <alignment horizontal="center"/>
    </xf>
    <xf numFmtId="0" fontId="14" fillId="2" borderId="0" xfId="0" applyFont="1" applyFill="1" applyBorder="1" applyAlignment="1">
      <alignment horizontal="center"/>
    </xf>
    <xf numFmtId="17" fontId="12" fillId="2" borderId="0" xfId="0" applyNumberFormat="1" applyFont="1" applyFill="1" applyBorder="1" applyAlignment="1">
      <alignment horizontal="left"/>
    </xf>
    <xf numFmtId="0" fontId="14" fillId="2" borderId="0" xfId="0" applyFont="1" applyFill="1" applyBorder="1" applyAlignment="1">
      <alignment horizontal="left"/>
    </xf>
    <xf numFmtId="17" fontId="16" fillId="2" borderId="0" xfId="0" applyNumberFormat="1" applyFont="1" applyFill="1" applyBorder="1" applyAlignment="1">
      <alignment horizontal="left"/>
    </xf>
    <xf numFmtId="0" fontId="12" fillId="2" borderId="0" xfId="0" applyFont="1" applyFill="1" applyBorder="1" applyAlignment="1">
      <alignment horizontal="left"/>
    </xf>
    <xf numFmtId="17" fontId="14" fillId="2" borderId="0" xfId="0" applyNumberFormat="1" applyFont="1" applyFill="1" applyBorder="1" applyAlignment="1">
      <alignment horizontal="left"/>
    </xf>
    <xf numFmtId="17" fontId="14" fillId="2" borderId="0" xfId="0" applyNumberFormat="1" applyFont="1" applyFill="1" applyAlignment="1">
      <alignment horizontal="left"/>
    </xf>
    <xf numFmtId="17" fontId="12" fillId="2" borderId="0" xfId="0" applyNumberFormat="1" applyFont="1" applyFill="1" applyAlignment="1">
      <alignment horizontal="left"/>
    </xf>
    <xf numFmtId="49" fontId="14" fillId="2" borderId="0" xfId="0" applyNumberFormat="1" applyFont="1" applyFill="1" applyBorder="1" applyAlignment="1">
      <alignment horizontal="center"/>
    </xf>
    <xf numFmtId="17" fontId="12" fillId="2" borderId="0" xfId="0" applyNumberFormat="1" applyFont="1" applyFill="1" applyBorder="1" applyAlignment="1">
      <alignment horizontal="center"/>
    </xf>
    <xf numFmtId="164" fontId="12" fillId="2" borderId="0" xfId="0" applyNumberFormat="1" applyFont="1" applyFill="1" applyBorder="1" applyAlignment="1">
      <alignment horizontal="center"/>
    </xf>
    <xf numFmtId="0" fontId="13" fillId="2" borderId="0" xfId="0" applyFont="1" applyFill="1" applyAlignment="1">
      <alignment horizontal="center"/>
    </xf>
    <xf numFmtId="17" fontId="14" fillId="2" borderId="0" xfId="0" applyNumberFormat="1" applyFont="1" applyFill="1" applyBorder="1" applyAlignment="1">
      <alignment horizontal="center"/>
    </xf>
    <xf numFmtId="49" fontId="12" fillId="2" borderId="0" xfId="0" applyNumberFormat="1" applyFont="1" applyFill="1" applyBorder="1" applyAlignment="1">
      <alignment horizontal="center"/>
    </xf>
    <xf numFmtId="0" fontId="16" fillId="2" borderId="0" xfId="0" applyFont="1" applyFill="1" applyAlignment="1">
      <alignment horizontal="center"/>
    </xf>
    <xf numFmtId="49" fontId="14" fillId="2" borderId="0" xfId="0" applyNumberFormat="1" applyFont="1" applyFill="1" applyAlignment="1">
      <alignment horizontal="center"/>
    </xf>
    <xf numFmtId="0" fontId="14" fillId="2" borderId="0" xfId="0" applyFont="1" applyFill="1" applyAlignment="1">
      <alignment horizontal="center"/>
    </xf>
    <xf numFmtId="0" fontId="18" fillId="2" borderId="0" xfId="0" applyFont="1" applyFill="1" applyBorder="1" applyAlignment="1">
      <alignment horizontal="center"/>
    </xf>
    <xf numFmtId="17" fontId="16" fillId="2" borderId="0" xfId="0" applyNumberFormat="1" applyFont="1" applyFill="1" applyBorder="1" applyAlignment="1">
      <alignment horizontal="center"/>
    </xf>
    <xf numFmtId="1" fontId="16" fillId="2" borderId="0" xfId="0" applyNumberFormat="1" applyFont="1" applyFill="1" applyBorder="1" applyAlignment="1">
      <alignment horizontal="center"/>
    </xf>
    <xf numFmtId="164" fontId="16" fillId="2" borderId="0" xfId="0" applyNumberFormat="1" applyFont="1" applyFill="1" applyBorder="1" applyAlignment="1">
      <alignment horizontal="center"/>
    </xf>
    <xf numFmtId="164" fontId="16" fillId="2" borderId="15" xfId="0" applyNumberFormat="1" applyFont="1" applyFill="1" applyBorder="1" applyAlignment="1">
      <alignment horizontal="center"/>
    </xf>
    <xf numFmtId="1" fontId="16" fillId="2" borderId="15" xfId="0" applyNumberFormat="1" applyFont="1" applyFill="1" applyBorder="1" applyAlignment="1">
      <alignment horizontal="center"/>
    </xf>
    <xf numFmtId="17" fontId="14" fillId="2" borderId="0" xfId="0" applyNumberFormat="1" applyFont="1" applyFill="1" applyAlignment="1">
      <alignment horizontal="center"/>
    </xf>
    <xf numFmtId="1" fontId="14" fillId="2" borderId="0" xfId="0" applyNumberFormat="1" applyFont="1" applyFill="1" applyAlignment="1">
      <alignment horizontal="center"/>
    </xf>
    <xf numFmtId="164" fontId="14" fillId="2" borderId="15" xfId="0" applyNumberFormat="1" applyFont="1" applyFill="1" applyBorder="1" applyAlignment="1">
      <alignment horizontal="center"/>
    </xf>
    <xf numFmtId="165" fontId="12" fillId="2" borderId="0" xfId="0" applyNumberFormat="1" applyFont="1" applyFill="1" applyAlignment="1">
      <alignment horizontal="center"/>
    </xf>
    <xf numFmtId="49" fontId="12" fillId="2" borderId="0" xfId="0" applyNumberFormat="1" applyFont="1" applyFill="1" applyAlignment="1">
      <alignment horizontal="center"/>
    </xf>
    <xf numFmtId="0" fontId="12" fillId="2" borderId="0" xfId="0" applyFont="1" applyFill="1" applyAlignment="1">
      <alignment horizontal="center"/>
    </xf>
    <xf numFmtId="17" fontId="12" fillId="2" borderId="0" xfId="0" applyNumberFormat="1" applyFont="1" applyFill="1" applyAlignment="1">
      <alignment horizontal="center"/>
    </xf>
    <xf numFmtId="164" fontId="12" fillId="2" borderId="0" xfId="0" applyNumberFormat="1" applyFont="1" applyFill="1" applyAlignment="1">
      <alignment horizontal="center"/>
    </xf>
    <xf numFmtId="1" fontId="12" fillId="2" borderId="0" xfId="0" applyNumberFormat="1" applyFont="1" applyFill="1" applyAlignment="1">
      <alignment horizontal="center"/>
    </xf>
    <xf numFmtId="0" fontId="12" fillId="2" borderId="15" xfId="0" applyFont="1" applyFill="1" applyBorder="1" applyAlignment="1">
      <alignment horizontal="center"/>
    </xf>
    <xf numFmtId="165" fontId="12" fillId="2" borderId="0" xfId="0" applyNumberFormat="1" applyFont="1" applyFill="1" applyBorder="1" applyAlignment="1">
      <alignment horizontal="center"/>
    </xf>
    <xf numFmtId="1" fontId="12" fillId="2" borderId="0" xfId="0" applyNumberFormat="1" applyFont="1" applyFill="1" applyBorder="1" applyAlignment="1">
      <alignment horizontal="center"/>
    </xf>
    <xf numFmtId="164" fontId="14" fillId="2" borderId="0" xfId="0" applyNumberFormat="1" applyFont="1" applyFill="1" applyBorder="1" applyAlignment="1">
      <alignment horizontal="center"/>
    </xf>
    <xf numFmtId="1" fontId="12" fillId="2" borderId="15" xfId="0" applyNumberFormat="1" applyFont="1" applyFill="1" applyBorder="1" applyAlignment="1">
      <alignment horizontal="center"/>
    </xf>
    <xf numFmtId="1" fontId="12" fillId="2" borderId="15" xfId="0" applyNumberFormat="1" applyFont="1" applyFill="1" applyBorder="1" applyAlignment="1">
      <alignment horizontal="right"/>
    </xf>
    <xf numFmtId="164" fontId="12" fillId="2" borderId="0" xfId="0" applyNumberFormat="1" applyFont="1" applyFill="1" applyBorder="1" applyAlignment="1">
      <alignment horizontal="left"/>
    </xf>
    <xf numFmtId="0" fontId="16" fillId="2" borderId="0" xfId="0" applyFont="1" applyFill="1" applyAlignment="1">
      <alignment horizontal="left"/>
    </xf>
    <xf numFmtId="0" fontId="14" fillId="2" borderId="0" xfId="0" applyFont="1" applyFill="1" applyAlignment="1">
      <alignment horizontal="left"/>
    </xf>
    <xf numFmtId="0" fontId="12" fillId="2" borderId="0" xfId="0" applyFont="1" applyFill="1" applyAlignment="1">
      <alignment horizontal="left"/>
    </xf>
    <xf numFmtId="165" fontId="12" fillId="2" borderId="0" xfId="0" applyNumberFormat="1" applyFont="1" applyFill="1" applyAlignment="1">
      <alignment horizontal="left"/>
    </xf>
    <xf numFmtId="49" fontId="14" fillId="2" borderId="0" xfId="0" applyNumberFormat="1" applyFont="1" applyFill="1" applyBorder="1" applyAlignment="1">
      <alignment horizontal="left"/>
    </xf>
    <xf numFmtId="49" fontId="12" fillId="2" borderId="0" xfId="0" applyNumberFormat="1" applyFont="1" applyFill="1" applyBorder="1" applyAlignment="1">
      <alignment horizontal="left"/>
    </xf>
    <xf numFmtId="49" fontId="12" fillId="2" borderId="0" xfId="0" applyNumberFormat="1" applyFont="1" applyFill="1" applyAlignment="1">
      <alignment horizontal="left"/>
    </xf>
    <xf numFmtId="49" fontId="14" fillId="2" borderId="0" xfId="0" applyNumberFormat="1" applyFont="1" applyFill="1" applyAlignment="1">
      <alignment horizontal="left"/>
    </xf>
    <xf numFmtId="165" fontId="12" fillId="2" borderId="0" xfId="0" applyNumberFormat="1" applyFont="1" applyFill="1" applyBorder="1" applyAlignment="1">
      <alignment horizontal="left"/>
    </xf>
    <xf numFmtId="0" fontId="0" fillId="0" borderId="16" xfId="0" applyBorder="1"/>
    <xf numFmtId="0" fontId="0" fillId="0" borderId="17" xfId="0" applyBorder="1"/>
    <xf numFmtId="166" fontId="12" fillId="2" borderId="0" xfId="0" applyNumberFormat="1" applyFont="1" applyFill="1" applyAlignment="1">
      <alignment horizontal="left"/>
    </xf>
    <xf numFmtId="17" fontId="14" fillId="2" borderId="0" xfId="0" applyNumberFormat="1" applyFont="1" applyFill="1" applyBorder="1" applyAlignment="1">
      <alignment horizontal="right"/>
    </xf>
    <xf numFmtId="0" fontId="16" fillId="2" borderId="0" xfId="0" applyFont="1" applyFill="1" applyAlignment="1">
      <alignment horizontal="right"/>
    </xf>
    <xf numFmtId="166" fontId="12" fillId="2" borderId="0" xfId="0" applyNumberFormat="1" applyFont="1" applyFill="1" applyAlignment="1">
      <alignment horizontal="right"/>
    </xf>
    <xf numFmtId="165" fontId="12" fillId="2" borderId="0" xfId="0" applyNumberFormat="1" applyFont="1" applyFill="1" applyAlignment="1">
      <alignment horizontal="right"/>
    </xf>
    <xf numFmtId="165" fontId="12" fillId="2" borderId="0" xfId="0" applyNumberFormat="1" applyFont="1" applyFill="1" applyBorder="1" applyAlignment="1">
      <alignment horizontal="right"/>
    </xf>
    <xf numFmtId="0" fontId="20" fillId="0" borderId="0" xfId="33" applyFont="1" applyFill="1" applyAlignment="1">
      <alignment vertical="top" wrapText="1"/>
    </xf>
    <xf numFmtId="164" fontId="14" fillId="2" borderId="0" xfId="0" applyNumberFormat="1" applyFont="1" applyFill="1" applyAlignment="1">
      <alignment horizontal="center"/>
    </xf>
    <xf numFmtId="0" fontId="14" fillId="2" borderId="15" xfId="0" applyFont="1" applyFill="1" applyBorder="1" applyAlignment="1">
      <alignment horizontal="center"/>
    </xf>
    <xf numFmtId="1" fontId="14" fillId="2" borderId="15" xfId="0" applyNumberFormat="1" applyFont="1" applyFill="1" applyBorder="1" applyAlignment="1">
      <alignment horizontal="center"/>
    </xf>
    <xf numFmtId="1" fontId="14" fillId="2" borderId="0" xfId="0" applyNumberFormat="1" applyFont="1" applyFill="1" applyBorder="1" applyAlignment="1">
      <alignment horizontal="center"/>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2" fontId="12" fillId="2" borderId="0" xfId="0" applyNumberFormat="1" applyFont="1" applyFill="1" applyBorder="1" applyAlignment="1">
      <alignment horizontal="right"/>
    </xf>
    <xf numFmtId="167" fontId="14" fillId="2" borderId="0"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168" fontId="12" fillId="2" borderId="0" xfId="0" applyNumberFormat="1" applyFont="1" applyFill="1" applyBorder="1" applyAlignment="1">
      <alignment horizontal="left"/>
    </xf>
    <xf numFmtId="168" fontId="12" fillId="2" borderId="0" xfId="0" applyNumberFormat="1" applyFont="1" applyFill="1" applyAlignment="1">
      <alignment horizontal="left"/>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47" fillId="0" borderId="0" xfId="33" applyFont="1" applyFill="1"/>
    <xf numFmtId="166" fontId="20" fillId="0" borderId="0" xfId="33" applyNumberFormat="1" applyFont="1" applyFill="1"/>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19" xfId="33" applyFont="1" applyFill="1" applyBorder="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19"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19" xfId="33" applyFont="1" applyFill="1" applyBorder="1" applyAlignment="1">
      <alignment horizontal="center" vertical="top" wrapText="1"/>
    </xf>
    <xf numFmtId="0" fontId="20" fillId="0" borderId="0" xfId="33" applyFont="1" applyFill="1" applyBorder="1" applyAlignment="1">
      <alignment horizontal="center" vertical="top" wrapText="1"/>
    </xf>
    <xf numFmtId="0" fontId="21" fillId="0" borderId="19" xfId="33" applyFont="1" applyFill="1" applyBorder="1" applyAlignment="1">
      <alignment horizontal="center"/>
    </xf>
    <xf numFmtId="0" fontId="21" fillId="0" borderId="0" xfId="33" applyFont="1" applyFill="1" applyBorder="1" applyAlignment="1">
      <alignment horizontal="center"/>
    </xf>
    <xf numFmtId="0" fontId="21" fillId="0" borderId="15" xfId="33" applyFont="1" applyFill="1" applyBorder="1" applyAlignment="1">
      <alignment horizontal="center"/>
    </xf>
    <xf numFmtId="0" fontId="21" fillId="0" borderId="0" xfId="33" applyFont="1" applyFill="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 fontId="18" fillId="2" borderId="0" xfId="0" applyNumberFormat="1" applyFont="1" applyFill="1" applyBorder="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xf>
    <xf numFmtId="164" fontId="15" fillId="2" borderId="0" xfId="0" applyNumberFormat="1" applyFont="1" applyFill="1" applyBorder="1" applyAlignment="1">
      <alignment horizontal="center"/>
    </xf>
    <xf numFmtId="0" fontId="10" fillId="0" borderId="0" xfId="0" applyFont="1" applyAlignment="1">
      <alignment horizontal="center"/>
    </xf>
    <xf numFmtId="0" fontId="15" fillId="2" borderId="19" xfId="0" applyFont="1" applyFill="1" applyBorder="1" applyAlignment="1">
      <alignment horizontal="center"/>
    </xf>
    <xf numFmtId="0" fontId="15" fillId="2" borderId="15" xfId="0" applyFont="1" applyFill="1" applyBorder="1" applyAlignment="1">
      <alignment horizontal="center"/>
    </xf>
    <xf numFmtId="1" fontId="15" fillId="2" borderId="0" xfId="0" applyNumberFormat="1" applyFont="1" applyFill="1" applyBorder="1" applyAlignment="1">
      <alignment horizontal="center"/>
    </xf>
    <xf numFmtId="1" fontId="15" fillId="2" borderId="15" xfId="0" applyNumberFormat="1" applyFont="1" applyFill="1" applyBorder="1" applyAlignment="1">
      <alignment horizontal="center"/>
    </xf>
    <xf numFmtId="0" fontId="18" fillId="2" borderId="19" xfId="0" applyFont="1" applyFill="1" applyBorder="1" applyAlignment="1">
      <alignment horizontal="center"/>
    </xf>
    <xf numFmtId="0" fontId="18" fillId="2" borderId="15" xfId="0" applyFont="1" applyFill="1" applyBorder="1" applyAlignment="1">
      <alignment horizontal="center"/>
    </xf>
    <xf numFmtId="0" fontId="0" fillId="0" borderId="15" xfId="0"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4"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5"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tabSelected="1" workbookViewId="0">
      <selection activeCell="D2" sqref="D2"/>
    </sheetView>
  </sheetViews>
  <sheetFormatPr baseColWidth="10" defaultRowHeight="15" x14ac:dyDescent="0.25"/>
  <cols>
    <col min="1" max="1" width="11.42578125" style="224"/>
    <col min="2" max="2" width="6.28515625" style="224" customWidth="1"/>
    <col min="3" max="3" width="16.140625" style="224" bestFit="1" customWidth="1"/>
    <col min="4" max="10" width="11.42578125" style="224"/>
    <col min="11" max="11" width="14" style="224" customWidth="1"/>
    <col min="12" max="18" width="11.42578125" style="225"/>
    <col min="19" max="24" width="11.42578125" style="243"/>
    <col min="25" max="16384" width="11.42578125" style="241"/>
  </cols>
  <sheetData>
    <row r="2" spans="1:24" ht="15.75" thickBot="1" x14ac:dyDescent="0.3"/>
    <row r="3" spans="1:24" x14ac:dyDescent="0.25">
      <c r="B3" s="226"/>
      <c r="C3" s="244">
        <v>41897</v>
      </c>
      <c r="D3" s="227"/>
      <c r="E3" s="227"/>
      <c r="F3" s="227"/>
      <c r="G3" s="227"/>
      <c r="H3" s="227"/>
      <c r="I3" s="227"/>
      <c r="J3" s="227"/>
      <c r="K3" s="228"/>
    </row>
    <row r="4" spans="1:24" x14ac:dyDescent="0.25">
      <c r="B4" s="229"/>
      <c r="C4" s="242" t="s">
        <v>327</v>
      </c>
      <c r="D4" s="1"/>
      <c r="E4" s="1"/>
      <c r="F4" s="230"/>
      <c r="G4" s="230"/>
      <c r="H4" s="230"/>
      <c r="I4" s="230"/>
      <c r="J4" s="230"/>
      <c r="K4" s="231"/>
    </row>
    <row r="5" spans="1:24" x14ac:dyDescent="0.25">
      <c r="B5" s="232"/>
      <c r="C5" s="230"/>
      <c r="D5" s="230"/>
      <c r="E5" s="230"/>
      <c r="F5" s="230"/>
      <c r="G5" s="230"/>
      <c r="H5" s="230"/>
      <c r="I5" s="230"/>
      <c r="J5" s="230"/>
      <c r="K5" s="231"/>
    </row>
    <row r="6" spans="1:24" s="225" customFormat="1" x14ac:dyDescent="0.25">
      <c r="A6" s="224"/>
      <c r="B6" s="232" t="s">
        <v>328</v>
      </c>
      <c r="C6" s="230"/>
      <c r="D6" s="230"/>
      <c r="E6" s="230"/>
      <c r="F6" s="230"/>
      <c r="G6" s="230"/>
      <c r="H6" s="230"/>
      <c r="I6" s="230"/>
      <c r="J6" s="230"/>
      <c r="K6" s="231"/>
      <c r="S6" s="243"/>
      <c r="T6" s="243"/>
      <c r="U6" s="243"/>
      <c r="V6" s="243"/>
      <c r="W6" s="243"/>
      <c r="X6" s="243"/>
    </row>
    <row r="7" spans="1:24" s="225" customFormat="1" x14ac:dyDescent="0.25">
      <c r="A7" s="224"/>
      <c r="B7" s="234" t="s">
        <v>18</v>
      </c>
      <c r="C7" s="112" t="s">
        <v>329</v>
      </c>
      <c r="D7" s="230"/>
      <c r="E7" s="230"/>
      <c r="F7" s="230"/>
      <c r="G7" s="230"/>
      <c r="H7" s="230"/>
      <c r="I7" s="230"/>
      <c r="J7" s="230"/>
      <c r="K7" s="231"/>
      <c r="S7" s="243"/>
      <c r="T7" s="243"/>
      <c r="U7" s="243"/>
      <c r="V7" s="243"/>
      <c r="W7" s="243"/>
      <c r="X7" s="243"/>
    </row>
    <row r="8" spans="1:24" s="225" customFormat="1" x14ac:dyDescent="0.25">
      <c r="A8" s="224"/>
      <c r="B8" s="229"/>
      <c r="C8" s="230"/>
      <c r="D8" s="230"/>
      <c r="E8" s="230"/>
      <c r="F8" s="230"/>
      <c r="G8" s="230"/>
      <c r="H8" s="230"/>
      <c r="I8" s="230"/>
      <c r="J8" s="230"/>
      <c r="K8" s="231"/>
      <c r="S8" s="243"/>
      <c r="T8" s="243"/>
      <c r="U8" s="243"/>
      <c r="V8" s="243"/>
      <c r="W8" s="243"/>
      <c r="X8" s="243"/>
    </row>
    <row r="9" spans="1:24" s="225" customFormat="1" x14ac:dyDescent="0.25">
      <c r="A9" s="224"/>
      <c r="B9" s="233" t="s">
        <v>320</v>
      </c>
      <c r="C9" s="230"/>
      <c r="D9" s="230"/>
      <c r="E9" s="230"/>
      <c r="F9" s="230"/>
      <c r="G9" s="230"/>
      <c r="H9" s="230"/>
      <c r="I9" s="230"/>
      <c r="J9" s="230"/>
      <c r="K9" s="231"/>
      <c r="S9" s="243"/>
      <c r="T9" s="243"/>
      <c r="U9" s="243"/>
      <c r="V9" s="243"/>
      <c r="W9" s="243"/>
      <c r="X9" s="243"/>
    </row>
    <row r="10" spans="1:24" s="225" customFormat="1" x14ac:dyDescent="0.25">
      <c r="A10" s="224"/>
      <c r="B10" s="234" t="s">
        <v>18</v>
      </c>
      <c r="C10" s="235" t="s">
        <v>321</v>
      </c>
      <c r="D10" s="230"/>
      <c r="E10" s="230"/>
      <c r="F10" s="230"/>
      <c r="G10" s="230"/>
      <c r="H10" s="230"/>
      <c r="I10" s="230"/>
      <c r="J10" s="230"/>
      <c r="K10" s="231"/>
      <c r="S10" s="243"/>
      <c r="T10" s="243"/>
      <c r="U10" s="243"/>
      <c r="V10" s="243"/>
      <c r="W10" s="243"/>
      <c r="X10" s="243"/>
    </row>
    <row r="11" spans="1:24" s="225" customFormat="1" x14ac:dyDescent="0.25">
      <c r="A11" s="224"/>
      <c r="B11" s="234" t="s">
        <v>18</v>
      </c>
      <c r="C11" s="235" t="s">
        <v>322</v>
      </c>
      <c r="D11" s="230"/>
      <c r="E11" s="230"/>
      <c r="F11" s="230"/>
      <c r="G11" s="230"/>
      <c r="H11" s="230"/>
      <c r="I11" s="230"/>
      <c r="J11" s="230"/>
      <c r="K11" s="231"/>
      <c r="S11" s="243"/>
      <c r="T11" s="243"/>
      <c r="U11" s="243"/>
      <c r="V11" s="243"/>
      <c r="W11" s="243"/>
      <c r="X11" s="243"/>
    </row>
    <row r="12" spans="1:24" s="225" customFormat="1" x14ac:dyDescent="0.25">
      <c r="A12" s="224"/>
      <c r="B12" s="234" t="s">
        <v>18</v>
      </c>
      <c r="C12" s="223" t="s">
        <v>319</v>
      </c>
      <c r="D12" s="230"/>
      <c r="E12" s="230"/>
      <c r="F12" s="230"/>
      <c r="G12" s="230"/>
      <c r="H12" s="230"/>
      <c r="I12" s="230"/>
      <c r="J12" s="230"/>
      <c r="K12" s="231"/>
      <c r="S12" s="243"/>
      <c r="T12" s="243"/>
      <c r="U12" s="243"/>
      <c r="V12" s="243"/>
      <c r="W12" s="243"/>
      <c r="X12" s="243"/>
    </row>
    <row r="13" spans="1:24" s="225" customFormat="1" x14ac:dyDescent="0.25">
      <c r="A13" s="224"/>
      <c r="B13" s="234" t="s">
        <v>18</v>
      </c>
      <c r="C13" s="235" t="s">
        <v>4</v>
      </c>
      <c r="D13" s="230"/>
      <c r="E13" s="230"/>
      <c r="F13" s="230"/>
      <c r="G13" s="230"/>
      <c r="H13" s="230"/>
      <c r="I13" s="230"/>
      <c r="J13" s="230"/>
      <c r="K13" s="231"/>
      <c r="S13" s="243"/>
      <c r="T13" s="243"/>
      <c r="U13" s="243"/>
      <c r="V13" s="243"/>
      <c r="W13" s="243"/>
      <c r="X13" s="243"/>
    </row>
    <row r="14" spans="1:24" s="225" customFormat="1" x14ac:dyDescent="0.25">
      <c r="A14" s="224"/>
      <c r="B14" s="229"/>
      <c r="C14" s="236" t="s">
        <v>2</v>
      </c>
      <c r="D14" s="230"/>
      <c r="E14" s="230"/>
      <c r="F14" s="230"/>
      <c r="G14" s="230"/>
      <c r="H14" s="230"/>
      <c r="I14" s="230"/>
      <c r="J14" s="230"/>
      <c r="K14" s="231"/>
      <c r="S14" s="243"/>
      <c r="T14" s="243"/>
      <c r="U14" s="243"/>
      <c r="V14" s="243"/>
      <c r="W14" s="243"/>
      <c r="X14" s="243"/>
    </row>
    <row r="15" spans="1:24" s="225" customFormat="1" x14ac:dyDescent="0.25">
      <c r="A15" s="224"/>
      <c r="B15" s="229"/>
      <c r="C15" s="236" t="s">
        <v>3</v>
      </c>
      <c r="D15" s="230"/>
      <c r="E15" s="230"/>
      <c r="F15" s="230"/>
      <c r="G15" s="230"/>
      <c r="H15" s="230"/>
      <c r="I15" s="230"/>
      <c r="J15" s="230"/>
      <c r="K15" s="231"/>
      <c r="S15" s="243"/>
      <c r="T15" s="243"/>
      <c r="U15" s="243"/>
      <c r="V15" s="243"/>
      <c r="W15" s="243"/>
      <c r="X15" s="243"/>
    </row>
    <row r="16" spans="1:24" s="225" customFormat="1" x14ac:dyDescent="0.25">
      <c r="A16" s="224"/>
      <c r="B16" s="237"/>
      <c r="C16" s="236" t="s">
        <v>17</v>
      </c>
      <c r="D16" s="230"/>
      <c r="E16" s="230"/>
      <c r="F16" s="230"/>
      <c r="G16" s="230"/>
      <c r="H16" s="230"/>
      <c r="I16" s="230"/>
      <c r="J16" s="230"/>
      <c r="K16" s="231"/>
      <c r="S16" s="243"/>
      <c r="T16" s="243"/>
      <c r="U16" s="243"/>
      <c r="V16" s="243"/>
      <c r="W16" s="243"/>
      <c r="X16" s="243"/>
    </row>
    <row r="17" spans="1:24" s="225" customFormat="1" x14ac:dyDescent="0.25">
      <c r="A17" s="224"/>
      <c r="B17" s="229"/>
      <c r="C17" s="230"/>
      <c r="D17" s="230"/>
      <c r="E17" s="230"/>
      <c r="F17" s="230"/>
      <c r="G17" s="230"/>
      <c r="H17" s="230"/>
      <c r="I17" s="230"/>
      <c r="J17" s="230"/>
      <c r="K17" s="231"/>
      <c r="S17" s="243"/>
      <c r="T17" s="243"/>
      <c r="U17" s="243"/>
      <c r="V17" s="243"/>
      <c r="W17" s="243"/>
      <c r="X17" s="243"/>
    </row>
    <row r="18" spans="1:24" s="225" customFormat="1" x14ac:dyDescent="0.25">
      <c r="A18" s="224"/>
      <c r="B18" s="229"/>
      <c r="C18" s="230" t="s">
        <v>323</v>
      </c>
      <c r="D18" s="230"/>
      <c r="E18" s="230"/>
      <c r="F18" s="230"/>
      <c r="G18" s="230"/>
      <c r="H18" s="230"/>
      <c r="I18" s="230"/>
      <c r="J18" s="230"/>
      <c r="K18" s="231"/>
      <c r="S18" s="243"/>
      <c r="T18" s="243"/>
      <c r="U18" s="243"/>
      <c r="V18" s="243"/>
      <c r="W18" s="243"/>
      <c r="X18" s="243"/>
    </row>
    <row r="19" spans="1:24" s="225" customFormat="1" x14ac:dyDescent="0.25">
      <c r="A19" s="224"/>
      <c r="B19" s="237"/>
      <c r="C19" s="230" t="s">
        <v>330</v>
      </c>
      <c r="D19" s="230"/>
      <c r="E19" s="230"/>
      <c r="F19" s="230"/>
      <c r="G19" s="230"/>
      <c r="H19" s="230"/>
      <c r="I19" s="230"/>
      <c r="J19" s="230"/>
      <c r="K19" s="231"/>
      <c r="S19" s="243"/>
      <c r="T19" s="243"/>
      <c r="U19" s="243"/>
      <c r="V19" s="243"/>
      <c r="W19" s="243"/>
      <c r="X19" s="243"/>
    </row>
    <row r="20" spans="1:24" s="225" customFormat="1" x14ac:dyDescent="0.25">
      <c r="A20" s="224"/>
      <c r="B20" s="237"/>
      <c r="C20" s="230"/>
      <c r="D20" s="230"/>
      <c r="E20" s="230"/>
      <c r="F20" s="230"/>
      <c r="G20" s="230"/>
      <c r="H20" s="230"/>
      <c r="I20" s="230"/>
      <c r="J20" s="230"/>
      <c r="K20" s="231"/>
      <c r="S20" s="243"/>
      <c r="T20" s="243"/>
      <c r="U20" s="243"/>
      <c r="V20" s="243"/>
      <c r="W20" s="243"/>
      <c r="X20" s="243"/>
    </row>
    <row r="21" spans="1:24" s="225" customFormat="1" x14ac:dyDescent="0.25">
      <c r="A21" s="224"/>
      <c r="B21" s="233" t="s">
        <v>324</v>
      </c>
      <c r="C21" s="230"/>
      <c r="D21" s="230"/>
      <c r="E21" s="230"/>
      <c r="F21" s="230"/>
      <c r="G21" s="230"/>
      <c r="H21" s="230"/>
      <c r="I21" s="230"/>
      <c r="J21" s="230"/>
      <c r="K21" s="231"/>
      <c r="S21" s="243"/>
      <c r="T21" s="243"/>
      <c r="U21" s="243"/>
      <c r="V21" s="243"/>
      <c r="W21" s="243"/>
      <c r="X21" s="243"/>
    </row>
    <row r="22" spans="1:24" s="225" customFormat="1" x14ac:dyDescent="0.25">
      <c r="A22" s="224"/>
      <c r="B22" s="234"/>
      <c r="C22" s="230"/>
      <c r="D22" s="230"/>
      <c r="E22" s="230"/>
      <c r="F22" s="230"/>
      <c r="G22" s="230"/>
      <c r="H22" s="230"/>
      <c r="I22" s="230"/>
      <c r="J22" s="230"/>
      <c r="K22" s="231"/>
      <c r="S22" s="243"/>
      <c r="T22" s="243"/>
      <c r="U22" s="243"/>
      <c r="V22" s="243"/>
      <c r="W22" s="243"/>
      <c r="X22" s="243"/>
    </row>
    <row r="23" spans="1:24" s="225" customFormat="1" x14ac:dyDescent="0.25">
      <c r="A23" s="224"/>
      <c r="B23" s="234" t="s">
        <v>18</v>
      </c>
      <c r="C23" s="235" t="s">
        <v>325</v>
      </c>
      <c r="D23" s="230"/>
      <c r="E23" s="230"/>
      <c r="F23" s="230"/>
      <c r="G23" s="230"/>
      <c r="H23" s="230"/>
      <c r="I23" s="230"/>
      <c r="J23" s="230"/>
      <c r="K23" s="231"/>
      <c r="S23" s="243"/>
      <c r="T23" s="243"/>
      <c r="U23" s="243"/>
      <c r="V23" s="243"/>
      <c r="W23" s="243"/>
      <c r="X23" s="243"/>
    </row>
    <row r="24" spans="1:24" s="225" customFormat="1" x14ac:dyDescent="0.25">
      <c r="A24" s="224"/>
      <c r="B24" s="234" t="s">
        <v>18</v>
      </c>
      <c r="C24" s="235" t="s">
        <v>326</v>
      </c>
      <c r="D24" s="230"/>
      <c r="E24" s="230"/>
      <c r="F24" s="230"/>
      <c r="G24" s="230"/>
      <c r="H24" s="230"/>
      <c r="I24" s="230"/>
      <c r="J24" s="230"/>
      <c r="K24" s="231"/>
      <c r="S24" s="243"/>
      <c r="T24" s="243"/>
      <c r="U24" s="243"/>
      <c r="V24" s="243"/>
      <c r="W24" s="243"/>
      <c r="X24" s="243"/>
    </row>
    <row r="25" spans="1:24" s="225" customFormat="1" x14ac:dyDescent="0.25">
      <c r="A25" s="224"/>
      <c r="B25" s="234" t="s">
        <v>18</v>
      </c>
      <c r="C25" s="235" t="s">
        <v>39</v>
      </c>
      <c r="D25" s="230"/>
      <c r="E25" s="230"/>
      <c r="F25" s="230"/>
      <c r="G25" s="230"/>
      <c r="H25" s="230"/>
      <c r="I25" s="230"/>
      <c r="J25" s="230"/>
      <c r="K25" s="231"/>
      <c r="S25" s="243"/>
      <c r="T25" s="243"/>
      <c r="U25" s="243"/>
      <c r="V25" s="243"/>
      <c r="W25" s="243"/>
      <c r="X25" s="243"/>
    </row>
    <row r="26" spans="1:24" s="225" customFormat="1" x14ac:dyDescent="0.25">
      <c r="A26" s="224"/>
      <c r="B26" s="229"/>
      <c r="C26" s="235"/>
      <c r="D26" s="230"/>
      <c r="E26" s="230"/>
      <c r="F26" s="230"/>
      <c r="G26" s="230"/>
      <c r="H26" s="230"/>
      <c r="I26" s="230"/>
      <c r="J26" s="230"/>
      <c r="K26" s="231"/>
      <c r="S26" s="243"/>
      <c r="T26" s="243"/>
      <c r="U26" s="243"/>
      <c r="V26" s="243"/>
      <c r="W26" s="243"/>
      <c r="X26" s="243"/>
    </row>
    <row r="27" spans="1:24" s="225" customFormat="1" x14ac:dyDescent="0.25">
      <c r="A27" s="224"/>
      <c r="B27" s="229"/>
      <c r="C27" s="230" t="s">
        <v>323</v>
      </c>
      <c r="D27" s="230"/>
      <c r="E27" s="230"/>
      <c r="F27" s="230"/>
      <c r="G27" s="230"/>
      <c r="H27" s="230"/>
      <c r="I27" s="230"/>
      <c r="J27" s="230"/>
      <c r="K27" s="231"/>
      <c r="S27" s="243"/>
      <c r="T27" s="243"/>
      <c r="U27" s="243"/>
      <c r="V27" s="243"/>
      <c r="W27" s="243"/>
      <c r="X27" s="243"/>
    </row>
    <row r="28" spans="1:24" s="225" customFormat="1" ht="15.75" thickBot="1" x14ac:dyDescent="0.3">
      <c r="A28" s="224"/>
      <c r="B28" s="245"/>
      <c r="C28" s="238" t="s">
        <v>331</v>
      </c>
      <c r="D28" s="239"/>
      <c r="E28" s="239"/>
      <c r="F28" s="239"/>
      <c r="G28" s="239"/>
      <c r="H28" s="239"/>
      <c r="I28" s="239"/>
      <c r="J28" s="239"/>
      <c r="K28" s="240"/>
      <c r="S28" s="243"/>
      <c r="T28" s="243"/>
      <c r="U28" s="243"/>
      <c r="V28" s="243"/>
      <c r="W28" s="243"/>
      <c r="X28" s="243"/>
    </row>
    <row r="29" spans="1:24" x14ac:dyDescent="0.25">
      <c r="C29" s="246"/>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96"/>
      <c r="B6" s="2" t="s">
        <v>76</v>
      </c>
      <c r="C6" s="3"/>
      <c r="D6" s="11"/>
      <c r="E6" s="15"/>
      <c r="F6" s="15"/>
      <c r="G6" s="15"/>
      <c r="H6" s="15"/>
      <c r="I6" s="15">
        <v>402.6</v>
      </c>
      <c r="J6" s="15"/>
      <c r="K6" s="15"/>
      <c r="L6" s="7">
        <v>402.6</v>
      </c>
    </row>
    <row r="7" spans="1:12" x14ac:dyDescent="0.2">
      <c r="A7" s="2" t="s">
        <v>70</v>
      </c>
      <c r="B7" s="3"/>
      <c r="C7" s="3"/>
      <c r="D7" s="11"/>
      <c r="E7" s="15"/>
      <c r="F7" s="15"/>
      <c r="G7" s="15"/>
      <c r="H7" s="15"/>
      <c r="I7" s="15">
        <v>402.6</v>
      </c>
      <c r="J7" s="15"/>
      <c r="K7" s="15"/>
      <c r="L7" s="7">
        <v>402.6</v>
      </c>
    </row>
    <row r="8" spans="1:12" x14ac:dyDescent="0.2">
      <c r="A8" s="2">
        <v>81810</v>
      </c>
      <c r="B8" s="2">
        <v>2840001</v>
      </c>
      <c r="C8" s="2" t="s">
        <v>109</v>
      </c>
      <c r="D8" s="11"/>
      <c r="E8" s="15"/>
      <c r="F8" s="15"/>
      <c r="G8" s="15"/>
      <c r="H8" s="15"/>
      <c r="I8" s="15">
        <v>303.3</v>
      </c>
      <c r="J8" s="15"/>
      <c r="K8" s="15"/>
      <c r="L8" s="7">
        <v>303.3</v>
      </c>
    </row>
    <row r="9" spans="1:12" x14ac:dyDescent="0.2">
      <c r="A9" s="96"/>
      <c r="B9" s="2" t="s">
        <v>76</v>
      </c>
      <c r="C9" s="3"/>
      <c r="D9" s="11"/>
      <c r="E9" s="15"/>
      <c r="F9" s="15"/>
      <c r="G9" s="15"/>
      <c r="H9" s="15"/>
      <c r="I9" s="15">
        <v>303.3</v>
      </c>
      <c r="J9" s="15"/>
      <c r="K9" s="15"/>
      <c r="L9" s="7">
        <v>303.3</v>
      </c>
    </row>
    <row r="10" spans="1:12" x14ac:dyDescent="0.2">
      <c r="A10" s="2" t="s">
        <v>114</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96"/>
      <c r="B12" s="2" t="s">
        <v>75</v>
      </c>
      <c r="C12" s="3"/>
      <c r="D12" s="11"/>
      <c r="E12" s="15"/>
      <c r="F12" s="15"/>
      <c r="G12" s="15"/>
      <c r="H12" s="15">
        <v>288.60000000000002</v>
      </c>
      <c r="I12" s="15"/>
      <c r="J12" s="15"/>
      <c r="K12" s="15"/>
      <c r="L12" s="7">
        <v>288.60000000000002</v>
      </c>
    </row>
    <row r="13" spans="1:12" x14ac:dyDescent="0.2">
      <c r="A13" s="2" t="s">
        <v>71</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96"/>
      <c r="B15" s="2" t="s">
        <v>84</v>
      </c>
      <c r="C15" s="3"/>
      <c r="D15" s="11"/>
      <c r="E15" s="15"/>
      <c r="F15" s="15"/>
      <c r="G15" s="15"/>
      <c r="H15" s="15"/>
      <c r="I15" s="15">
        <v>399.1</v>
      </c>
      <c r="J15" s="15"/>
      <c r="K15" s="15"/>
      <c r="L15" s="7">
        <v>399.1</v>
      </c>
    </row>
    <row r="16" spans="1:12" x14ac:dyDescent="0.2">
      <c r="A16" s="2" t="s">
        <v>72</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96"/>
      <c r="B18" s="2" t="s">
        <v>85</v>
      </c>
      <c r="C18" s="3"/>
      <c r="D18" s="11"/>
      <c r="E18" s="15"/>
      <c r="F18" s="15"/>
      <c r="G18" s="15"/>
      <c r="H18" s="15">
        <v>277.7</v>
      </c>
      <c r="I18" s="15"/>
      <c r="J18" s="15"/>
      <c r="K18" s="15"/>
      <c r="L18" s="7">
        <v>277.7</v>
      </c>
    </row>
    <row r="19" spans="1:12" x14ac:dyDescent="0.2">
      <c r="A19" s="2" t="s">
        <v>73</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96"/>
      <c r="B21" s="2" t="s">
        <v>84</v>
      </c>
      <c r="C21" s="3"/>
      <c r="D21" s="11"/>
      <c r="E21" s="15"/>
      <c r="F21" s="15"/>
      <c r="G21" s="15"/>
      <c r="H21" s="15">
        <v>336.3</v>
      </c>
      <c r="I21" s="15"/>
      <c r="J21" s="15"/>
      <c r="K21" s="15"/>
      <c r="L21" s="7">
        <v>336.3</v>
      </c>
    </row>
    <row r="22" spans="1:12" x14ac:dyDescent="0.2">
      <c r="A22" s="2" t="s">
        <v>115</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96"/>
      <c r="B24" s="2" t="s">
        <v>85</v>
      </c>
      <c r="C24" s="3"/>
      <c r="D24" s="11"/>
      <c r="E24" s="15"/>
      <c r="F24" s="15"/>
      <c r="G24" s="15">
        <v>277.5</v>
      </c>
      <c r="H24" s="15"/>
      <c r="I24" s="15"/>
      <c r="J24" s="15"/>
      <c r="K24" s="15"/>
      <c r="L24" s="7">
        <v>277.5</v>
      </c>
    </row>
    <row r="25" spans="1:12" x14ac:dyDescent="0.2">
      <c r="A25" s="2" t="s">
        <v>134</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96"/>
      <c r="B27" s="2" t="s">
        <v>85</v>
      </c>
      <c r="C27" s="3"/>
      <c r="D27" s="11"/>
      <c r="E27" s="15"/>
      <c r="F27" s="15"/>
      <c r="G27" s="15">
        <v>257.7</v>
      </c>
      <c r="H27" s="15"/>
      <c r="I27" s="15"/>
      <c r="J27" s="15"/>
      <c r="K27" s="15"/>
      <c r="L27" s="7">
        <v>257.7</v>
      </c>
    </row>
    <row r="28" spans="1:12" x14ac:dyDescent="0.2">
      <c r="A28" s="2" t="s">
        <v>135</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96"/>
      <c r="B30" s="2" t="s">
        <v>84</v>
      </c>
      <c r="C30" s="3"/>
      <c r="D30" s="11"/>
      <c r="E30" s="15">
        <v>321.39999999999998</v>
      </c>
      <c r="F30" s="15"/>
      <c r="G30" s="15"/>
      <c r="H30" s="15"/>
      <c r="I30" s="15"/>
      <c r="J30" s="15"/>
      <c r="K30" s="15"/>
      <c r="L30" s="7">
        <v>321.39999999999998</v>
      </c>
    </row>
    <row r="31" spans="1:12" x14ac:dyDescent="0.2">
      <c r="A31" s="2" t="s">
        <v>116</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96"/>
      <c r="B33" s="2" t="s">
        <v>84</v>
      </c>
      <c r="C33" s="3"/>
      <c r="D33" s="11"/>
      <c r="E33" s="15"/>
      <c r="F33" s="15"/>
      <c r="G33" s="15">
        <v>266.3</v>
      </c>
      <c r="H33" s="15"/>
      <c r="I33" s="15"/>
      <c r="J33" s="15"/>
      <c r="K33" s="15"/>
      <c r="L33" s="7">
        <v>266.3</v>
      </c>
    </row>
    <row r="34" spans="1:12" x14ac:dyDescent="0.2">
      <c r="A34" s="2" t="s">
        <v>74</v>
      </c>
      <c r="B34" s="3"/>
      <c r="C34" s="3"/>
      <c r="D34" s="11"/>
      <c r="E34" s="15"/>
      <c r="F34" s="15"/>
      <c r="G34" s="15">
        <v>266.3</v>
      </c>
      <c r="H34" s="15"/>
      <c r="I34" s="15"/>
      <c r="J34" s="15"/>
      <c r="K34" s="15"/>
      <c r="L34" s="7">
        <v>266.3</v>
      </c>
    </row>
    <row r="35" spans="1:12" x14ac:dyDescent="0.2">
      <c r="A35" s="2">
        <v>79972</v>
      </c>
      <c r="B35" s="2">
        <v>180001</v>
      </c>
      <c r="C35" s="2" t="s">
        <v>156</v>
      </c>
      <c r="D35" s="11"/>
      <c r="E35" s="15"/>
      <c r="F35" s="15"/>
      <c r="G35" s="15"/>
      <c r="H35" s="15"/>
      <c r="I35" s="15"/>
      <c r="J35" s="15">
        <v>254</v>
      </c>
      <c r="K35" s="15"/>
      <c r="L35" s="7">
        <v>254</v>
      </c>
    </row>
    <row r="36" spans="1:12" x14ac:dyDescent="0.2">
      <c r="A36" s="96"/>
      <c r="B36" s="2" t="s">
        <v>77</v>
      </c>
      <c r="C36" s="3"/>
      <c r="D36" s="11"/>
      <c r="E36" s="15"/>
      <c r="F36" s="15"/>
      <c r="G36" s="15"/>
      <c r="H36" s="15"/>
      <c r="I36" s="15"/>
      <c r="J36" s="15">
        <v>254</v>
      </c>
      <c r="K36" s="15"/>
      <c r="L36" s="7">
        <v>254</v>
      </c>
    </row>
    <row r="37" spans="1:12" x14ac:dyDescent="0.2">
      <c r="A37" s="2" t="s">
        <v>167</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96"/>
      <c r="B39" s="2" t="s">
        <v>85</v>
      </c>
      <c r="C39" s="3"/>
      <c r="D39" s="11"/>
      <c r="E39" s="15"/>
      <c r="F39" s="15"/>
      <c r="G39" s="15">
        <v>421.8</v>
      </c>
      <c r="H39" s="15"/>
      <c r="I39" s="15"/>
      <c r="J39" s="15"/>
      <c r="K39" s="15"/>
      <c r="L39" s="7">
        <v>421.8</v>
      </c>
    </row>
    <row r="40" spans="1:12" x14ac:dyDescent="0.2">
      <c r="A40" s="2" t="s">
        <v>86</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96"/>
      <c r="B42" s="2" t="s">
        <v>84</v>
      </c>
      <c r="C42" s="3"/>
      <c r="D42" s="11"/>
      <c r="E42" s="15"/>
      <c r="F42" s="15"/>
      <c r="G42" s="15"/>
      <c r="H42" s="15"/>
      <c r="I42" s="15">
        <v>233.7</v>
      </c>
      <c r="J42" s="15"/>
      <c r="K42" s="15"/>
      <c r="L42" s="7">
        <v>233.7</v>
      </c>
    </row>
    <row r="43" spans="1:12" x14ac:dyDescent="0.2">
      <c r="A43" s="2" t="s">
        <v>117</v>
      </c>
      <c r="B43" s="3"/>
      <c r="C43" s="3"/>
      <c r="D43" s="11"/>
      <c r="E43" s="15"/>
      <c r="F43" s="15"/>
      <c r="G43" s="15"/>
      <c r="H43" s="15"/>
      <c r="I43" s="15">
        <v>233.7</v>
      </c>
      <c r="J43" s="15"/>
      <c r="K43" s="15"/>
      <c r="L43" s="7">
        <v>233.7</v>
      </c>
    </row>
    <row r="44" spans="1:12" x14ac:dyDescent="0.2">
      <c r="A44" s="2">
        <v>88171</v>
      </c>
      <c r="B44" s="2">
        <v>3600001</v>
      </c>
      <c r="C44" s="2" t="s">
        <v>111</v>
      </c>
      <c r="D44" s="11"/>
      <c r="E44" s="15"/>
      <c r="F44" s="15"/>
      <c r="G44" s="15">
        <v>283.10000000000002</v>
      </c>
      <c r="H44" s="15"/>
      <c r="I44" s="15"/>
      <c r="J44" s="15"/>
      <c r="K44" s="15"/>
      <c r="L44" s="7">
        <v>283.10000000000002</v>
      </c>
    </row>
    <row r="45" spans="1:12" x14ac:dyDescent="0.2">
      <c r="A45" s="96"/>
      <c r="B45" s="2" t="s">
        <v>84</v>
      </c>
      <c r="C45" s="3"/>
      <c r="D45" s="11"/>
      <c r="E45" s="15"/>
      <c r="F45" s="15"/>
      <c r="G45" s="15">
        <v>283.10000000000002</v>
      </c>
      <c r="H45" s="15"/>
      <c r="I45" s="15"/>
      <c r="J45" s="15"/>
      <c r="K45" s="15"/>
      <c r="L45" s="7">
        <v>283.10000000000002</v>
      </c>
    </row>
    <row r="46" spans="1:12" x14ac:dyDescent="0.2">
      <c r="A46" s="2" t="s">
        <v>118</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96"/>
      <c r="B48" s="2" t="s">
        <v>177</v>
      </c>
      <c r="C48" s="3"/>
      <c r="D48" s="11"/>
      <c r="E48" s="15"/>
      <c r="F48" s="15"/>
      <c r="G48" s="15"/>
      <c r="H48" s="15"/>
      <c r="I48" s="15">
        <v>228.7</v>
      </c>
      <c r="J48" s="15"/>
      <c r="K48" s="15"/>
      <c r="L48" s="7">
        <v>228.7</v>
      </c>
    </row>
    <row r="49" spans="1:12" x14ac:dyDescent="0.2">
      <c r="A49" s="2" t="s">
        <v>178</v>
      </c>
      <c r="B49" s="3"/>
      <c r="C49" s="3"/>
      <c r="D49" s="11"/>
      <c r="E49" s="15"/>
      <c r="F49" s="15"/>
      <c r="G49" s="15"/>
      <c r="H49" s="15"/>
      <c r="I49" s="15">
        <v>228.7</v>
      </c>
      <c r="J49" s="15"/>
      <c r="K49" s="15"/>
      <c r="L49" s="7">
        <v>228.7</v>
      </c>
    </row>
    <row r="50" spans="1:12" x14ac:dyDescent="0.2">
      <c r="A50" s="2">
        <v>96180</v>
      </c>
      <c r="B50" s="2">
        <v>3600001</v>
      </c>
      <c r="C50" s="2" t="s">
        <v>92</v>
      </c>
      <c r="D50" s="11"/>
      <c r="E50" s="15">
        <v>292.89999999999998</v>
      </c>
      <c r="F50" s="15"/>
      <c r="G50" s="15"/>
      <c r="H50" s="15"/>
      <c r="I50" s="15"/>
      <c r="J50" s="15"/>
      <c r="K50" s="15"/>
      <c r="L50" s="7">
        <v>292.89999999999998</v>
      </c>
    </row>
    <row r="51" spans="1:12" x14ac:dyDescent="0.2">
      <c r="A51" s="96"/>
      <c r="B51" s="2" t="s">
        <v>84</v>
      </c>
      <c r="C51" s="3"/>
      <c r="D51" s="11"/>
      <c r="E51" s="15">
        <v>292.89999999999998</v>
      </c>
      <c r="F51" s="15"/>
      <c r="G51" s="15"/>
      <c r="H51" s="15"/>
      <c r="I51" s="15"/>
      <c r="J51" s="15"/>
      <c r="K51" s="15"/>
      <c r="L51" s="7">
        <v>292.89999999999998</v>
      </c>
    </row>
    <row r="52" spans="1:12" x14ac:dyDescent="0.2">
      <c r="A52" s="2" t="s">
        <v>93</v>
      </c>
      <c r="B52" s="3"/>
      <c r="C52" s="3"/>
      <c r="D52" s="11"/>
      <c r="E52" s="15">
        <v>292.89999999999998</v>
      </c>
      <c r="F52" s="15"/>
      <c r="G52" s="15"/>
      <c r="H52" s="15"/>
      <c r="I52" s="15"/>
      <c r="J52" s="15"/>
      <c r="K52" s="15"/>
      <c r="L52" s="7">
        <v>292.89999999999998</v>
      </c>
    </row>
    <row r="53" spans="1:12" x14ac:dyDescent="0.2">
      <c r="A53" s="2">
        <v>92011</v>
      </c>
      <c r="B53" s="2">
        <v>3600001</v>
      </c>
      <c r="C53" s="2" t="s">
        <v>69</v>
      </c>
      <c r="D53" s="11"/>
      <c r="E53" s="15"/>
      <c r="F53" s="15">
        <v>218.6</v>
      </c>
      <c r="G53" s="15"/>
      <c r="H53" s="15"/>
      <c r="I53" s="15"/>
      <c r="J53" s="15"/>
      <c r="K53" s="15"/>
      <c r="L53" s="7">
        <v>218.6</v>
      </c>
    </row>
    <row r="54" spans="1:12" x14ac:dyDescent="0.2">
      <c r="A54" s="96"/>
      <c r="B54" s="2" t="s">
        <v>84</v>
      </c>
      <c r="C54" s="3"/>
      <c r="D54" s="11"/>
      <c r="E54" s="15"/>
      <c r="F54" s="15">
        <v>218.6</v>
      </c>
      <c r="G54" s="15"/>
      <c r="H54" s="15"/>
      <c r="I54" s="15"/>
      <c r="J54" s="15"/>
      <c r="K54" s="15"/>
      <c r="L54" s="7">
        <v>218.6</v>
      </c>
    </row>
    <row r="55" spans="1:12" x14ac:dyDescent="0.2">
      <c r="A55" s="2" t="s">
        <v>181</v>
      </c>
      <c r="B55" s="3"/>
      <c r="C55" s="3"/>
      <c r="D55" s="11"/>
      <c r="E55" s="15"/>
      <c r="F55" s="15">
        <v>218.6</v>
      </c>
      <c r="G55" s="15"/>
      <c r="H55" s="15"/>
      <c r="I55" s="15"/>
      <c r="J55" s="15"/>
      <c r="K55" s="15"/>
      <c r="L55" s="7">
        <v>218.6</v>
      </c>
    </row>
    <row r="56" spans="1:12" x14ac:dyDescent="0.2">
      <c r="A56" s="2">
        <v>96171</v>
      </c>
      <c r="B56" s="2">
        <v>3600001</v>
      </c>
      <c r="C56" s="2" t="s">
        <v>79</v>
      </c>
      <c r="D56" s="11"/>
      <c r="E56" s="15">
        <v>271</v>
      </c>
      <c r="F56" s="15"/>
      <c r="G56" s="15"/>
      <c r="H56" s="15"/>
      <c r="I56" s="15"/>
      <c r="J56" s="15"/>
      <c r="K56" s="15"/>
      <c r="L56" s="7">
        <v>271</v>
      </c>
    </row>
    <row r="57" spans="1:12" x14ac:dyDescent="0.2">
      <c r="A57" s="96"/>
      <c r="B57" s="2" t="s">
        <v>84</v>
      </c>
      <c r="C57" s="3"/>
      <c r="D57" s="11"/>
      <c r="E57" s="15">
        <v>271</v>
      </c>
      <c r="F57" s="15"/>
      <c r="G57" s="15"/>
      <c r="H57" s="15"/>
      <c r="I57" s="15"/>
      <c r="J57" s="15"/>
      <c r="K57" s="15"/>
      <c r="L57" s="7">
        <v>271</v>
      </c>
    </row>
    <row r="58" spans="1:12" x14ac:dyDescent="0.2">
      <c r="A58" s="2" t="s">
        <v>119</v>
      </c>
      <c r="B58" s="3"/>
      <c r="C58" s="3"/>
      <c r="D58" s="11"/>
      <c r="E58" s="15">
        <v>271</v>
      </c>
      <c r="F58" s="15"/>
      <c r="G58" s="15"/>
      <c r="H58" s="15"/>
      <c r="I58" s="15"/>
      <c r="J58" s="15"/>
      <c r="K58" s="15"/>
      <c r="L58" s="7">
        <v>271</v>
      </c>
    </row>
    <row r="59" spans="1:12" x14ac:dyDescent="0.2">
      <c r="A59" s="2">
        <v>89078</v>
      </c>
      <c r="B59" s="2">
        <v>106500002</v>
      </c>
      <c r="C59" s="2" t="s">
        <v>78</v>
      </c>
      <c r="D59" s="11"/>
      <c r="E59" s="15"/>
      <c r="F59" s="15">
        <v>307.5</v>
      </c>
      <c r="G59" s="15"/>
      <c r="H59" s="15"/>
      <c r="I59" s="15"/>
      <c r="J59" s="15"/>
      <c r="K59" s="15"/>
      <c r="L59" s="7">
        <v>307.5</v>
      </c>
    </row>
    <row r="60" spans="1:12" x14ac:dyDescent="0.2">
      <c r="A60" s="96"/>
      <c r="B60" s="2" t="s">
        <v>83</v>
      </c>
      <c r="C60" s="3"/>
      <c r="D60" s="11"/>
      <c r="E60" s="15"/>
      <c r="F60" s="15">
        <v>307.5</v>
      </c>
      <c r="G60" s="15"/>
      <c r="H60" s="15"/>
      <c r="I60" s="15"/>
      <c r="J60" s="15"/>
      <c r="K60" s="15"/>
      <c r="L60" s="7">
        <v>307.5</v>
      </c>
    </row>
    <row r="61" spans="1:12" x14ac:dyDescent="0.2">
      <c r="A61" s="2" t="s">
        <v>100</v>
      </c>
      <c r="B61" s="3"/>
      <c r="C61" s="3"/>
      <c r="D61" s="11"/>
      <c r="E61" s="15"/>
      <c r="F61" s="15">
        <v>307.5</v>
      </c>
      <c r="G61" s="15"/>
      <c r="H61" s="15"/>
      <c r="I61" s="15"/>
      <c r="J61" s="15"/>
      <c r="K61" s="15"/>
      <c r="L61" s="7">
        <v>307.5</v>
      </c>
    </row>
    <row r="62" spans="1:12" x14ac:dyDescent="0.2">
      <c r="A62" s="2">
        <v>93870</v>
      </c>
      <c r="B62" s="2">
        <v>2840001</v>
      </c>
      <c r="C62" s="2" t="s">
        <v>92</v>
      </c>
      <c r="D62" s="11"/>
      <c r="E62" s="15">
        <v>230.1</v>
      </c>
      <c r="F62" s="15"/>
      <c r="G62" s="15"/>
      <c r="H62" s="15"/>
      <c r="I62" s="15"/>
      <c r="J62" s="15"/>
      <c r="K62" s="15"/>
      <c r="L62" s="7">
        <v>230.1</v>
      </c>
    </row>
    <row r="63" spans="1:12" x14ac:dyDescent="0.2">
      <c r="A63" s="96"/>
      <c r="B63" s="2" t="s">
        <v>76</v>
      </c>
      <c r="C63" s="3"/>
      <c r="D63" s="11"/>
      <c r="E63" s="15">
        <v>230.1</v>
      </c>
      <c r="F63" s="15"/>
      <c r="G63" s="15"/>
      <c r="H63" s="15"/>
      <c r="I63" s="15"/>
      <c r="J63" s="15"/>
      <c r="K63" s="15"/>
      <c r="L63" s="7">
        <v>230.1</v>
      </c>
    </row>
    <row r="64" spans="1:12" x14ac:dyDescent="0.2">
      <c r="A64" s="2" t="s">
        <v>102</v>
      </c>
      <c r="B64" s="3"/>
      <c r="C64" s="3"/>
      <c r="D64" s="11"/>
      <c r="E64" s="15">
        <v>230.1</v>
      </c>
      <c r="F64" s="15"/>
      <c r="G64" s="15"/>
      <c r="H64" s="15"/>
      <c r="I64" s="15"/>
      <c r="J64" s="15"/>
      <c r="K64" s="15"/>
      <c r="L64" s="7">
        <v>230.1</v>
      </c>
    </row>
    <row r="65" spans="1:12" x14ac:dyDescent="0.2">
      <c r="A65" s="2">
        <v>91234</v>
      </c>
      <c r="B65" s="2">
        <v>106500002</v>
      </c>
      <c r="C65" s="2" t="s">
        <v>97</v>
      </c>
      <c r="D65" s="11"/>
      <c r="E65" s="15">
        <v>236.4</v>
      </c>
      <c r="F65" s="15"/>
      <c r="G65" s="15"/>
      <c r="H65" s="15"/>
      <c r="I65" s="15"/>
      <c r="J65" s="15"/>
      <c r="K65" s="15"/>
      <c r="L65" s="7">
        <v>236.4</v>
      </c>
    </row>
    <row r="66" spans="1:12" x14ac:dyDescent="0.2">
      <c r="A66" s="96"/>
      <c r="B66" s="2" t="s">
        <v>83</v>
      </c>
      <c r="C66" s="3"/>
      <c r="D66" s="11"/>
      <c r="E66" s="15">
        <v>236.4</v>
      </c>
      <c r="F66" s="15"/>
      <c r="G66" s="15"/>
      <c r="H66" s="15"/>
      <c r="I66" s="15"/>
      <c r="J66" s="15"/>
      <c r="K66" s="15"/>
      <c r="L66" s="7">
        <v>236.4</v>
      </c>
    </row>
    <row r="67" spans="1:12" x14ac:dyDescent="0.2">
      <c r="A67" s="2" t="s">
        <v>103</v>
      </c>
      <c r="B67" s="3"/>
      <c r="C67" s="3"/>
      <c r="D67" s="11"/>
      <c r="E67" s="15">
        <v>236.4</v>
      </c>
      <c r="F67" s="15"/>
      <c r="G67" s="15"/>
      <c r="H67" s="15"/>
      <c r="I67" s="15"/>
      <c r="J67" s="15"/>
      <c r="K67" s="15"/>
      <c r="L67" s="7">
        <v>236.4</v>
      </c>
    </row>
    <row r="68" spans="1:12" x14ac:dyDescent="0.2">
      <c r="A68" s="2">
        <v>93864</v>
      </c>
      <c r="B68" s="2">
        <v>2840001</v>
      </c>
      <c r="C68" s="2" t="s">
        <v>92</v>
      </c>
      <c r="D68" s="11"/>
      <c r="E68" s="15">
        <v>251.5</v>
      </c>
      <c r="F68" s="15"/>
      <c r="G68" s="15"/>
      <c r="H68" s="15"/>
      <c r="I68" s="15"/>
      <c r="J68" s="15"/>
      <c r="K68" s="15"/>
      <c r="L68" s="7">
        <v>251.5</v>
      </c>
    </row>
    <row r="69" spans="1:12" x14ac:dyDescent="0.2">
      <c r="A69" s="96"/>
      <c r="B69" s="2" t="s">
        <v>76</v>
      </c>
      <c r="C69" s="3"/>
      <c r="D69" s="11"/>
      <c r="E69" s="15">
        <v>251.5</v>
      </c>
      <c r="F69" s="15"/>
      <c r="G69" s="15"/>
      <c r="H69" s="15"/>
      <c r="I69" s="15"/>
      <c r="J69" s="15"/>
      <c r="K69" s="15"/>
      <c r="L69" s="7">
        <v>251.5</v>
      </c>
    </row>
    <row r="70" spans="1:12" x14ac:dyDescent="0.2">
      <c r="A70" s="2" t="s">
        <v>104</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96"/>
      <c r="B72" s="2" t="s">
        <v>84</v>
      </c>
      <c r="C72" s="3"/>
      <c r="D72" s="11"/>
      <c r="E72" s="15"/>
      <c r="F72" s="15"/>
      <c r="G72" s="15"/>
      <c r="H72" s="15">
        <v>231.4</v>
      </c>
      <c r="I72" s="15"/>
      <c r="J72" s="15"/>
      <c r="K72" s="15"/>
      <c r="L72" s="7">
        <v>231.4</v>
      </c>
    </row>
    <row r="73" spans="1:12" x14ac:dyDescent="0.2">
      <c r="A73" s="2" t="s">
        <v>174</v>
      </c>
      <c r="B73" s="3"/>
      <c r="C73" s="3"/>
      <c r="D73" s="11"/>
      <c r="E73" s="15"/>
      <c r="F73" s="15"/>
      <c r="G73" s="15"/>
      <c r="H73" s="15">
        <v>231.4</v>
      </c>
      <c r="I73" s="15"/>
      <c r="J73" s="15"/>
      <c r="K73" s="15"/>
      <c r="L73" s="7">
        <v>231.4</v>
      </c>
    </row>
    <row r="74" spans="1:12" x14ac:dyDescent="0.2">
      <c r="A74" s="2">
        <v>79978</v>
      </c>
      <c r="B74" s="2">
        <v>180001</v>
      </c>
      <c r="C74" s="2" t="s">
        <v>98</v>
      </c>
      <c r="D74" s="11"/>
      <c r="E74" s="15"/>
      <c r="F74" s="15"/>
      <c r="G74" s="15"/>
      <c r="H74" s="15"/>
      <c r="I74" s="15"/>
      <c r="J74" s="15"/>
      <c r="K74" s="15">
        <v>241</v>
      </c>
      <c r="L74" s="7">
        <v>241</v>
      </c>
    </row>
    <row r="75" spans="1:12" x14ac:dyDescent="0.2">
      <c r="A75" s="96"/>
      <c r="B75" s="2" t="s">
        <v>77</v>
      </c>
      <c r="C75" s="3"/>
      <c r="D75" s="11"/>
      <c r="E75" s="15"/>
      <c r="F75" s="15"/>
      <c r="G75" s="15"/>
      <c r="H75" s="15"/>
      <c r="I75" s="15"/>
      <c r="J75" s="15"/>
      <c r="K75" s="15">
        <v>241</v>
      </c>
      <c r="L75" s="7">
        <v>241</v>
      </c>
    </row>
    <row r="76" spans="1:12" x14ac:dyDescent="0.2">
      <c r="A76" s="2" t="s">
        <v>105</v>
      </c>
      <c r="B76" s="3"/>
      <c r="C76" s="3"/>
      <c r="D76" s="11"/>
      <c r="E76" s="15"/>
      <c r="F76" s="15"/>
      <c r="G76" s="15"/>
      <c r="H76" s="15"/>
      <c r="I76" s="15"/>
      <c r="J76" s="15"/>
      <c r="K76" s="15">
        <v>241</v>
      </c>
      <c r="L76" s="7">
        <v>241</v>
      </c>
    </row>
    <row r="77" spans="1:12" x14ac:dyDescent="0.2">
      <c r="A77" s="2">
        <v>82314</v>
      </c>
      <c r="B77" s="2">
        <v>3600001</v>
      </c>
      <c r="C77" s="2" t="s">
        <v>80</v>
      </c>
      <c r="D77" s="11"/>
      <c r="E77" s="15"/>
      <c r="F77" s="15"/>
      <c r="G77" s="15"/>
      <c r="H77" s="15"/>
      <c r="I77" s="15">
        <v>229.5</v>
      </c>
      <c r="J77" s="15"/>
      <c r="K77" s="15"/>
      <c r="L77" s="7">
        <v>229.5</v>
      </c>
    </row>
    <row r="78" spans="1:12" x14ac:dyDescent="0.2">
      <c r="A78" s="96"/>
      <c r="B78" s="2" t="s">
        <v>84</v>
      </c>
      <c r="C78" s="3"/>
      <c r="D78" s="11"/>
      <c r="E78" s="15"/>
      <c r="F78" s="15"/>
      <c r="G78" s="15"/>
      <c r="H78" s="15"/>
      <c r="I78" s="15">
        <v>229.5</v>
      </c>
      <c r="J78" s="15"/>
      <c r="K78" s="15"/>
      <c r="L78" s="7">
        <v>229.5</v>
      </c>
    </row>
    <row r="79" spans="1:12" x14ac:dyDescent="0.2">
      <c r="A79" s="2" t="s">
        <v>106</v>
      </c>
      <c r="B79" s="3"/>
      <c r="C79" s="3"/>
      <c r="D79" s="11"/>
      <c r="E79" s="15"/>
      <c r="F79" s="15"/>
      <c r="G79" s="15"/>
      <c r="H79" s="15"/>
      <c r="I79" s="15">
        <v>229.5</v>
      </c>
      <c r="J79" s="15"/>
      <c r="K79" s="15"/>
      <c r="L79" s="7">
        <v>229.5</v>
      </c>
    </row>
    <row r="80" spans="1:12" x14ac:dyDescent="0.2">
      <c r="A80" s="2">
        <v>93003</v>
      </c>
      <c r="B80" s="2">
        <v>550003</v>
      </c>
      <c r="C80" s="2" t="s">
        <v>110</v>
      </c>
      <c r="D80" s="11"/>
      <c r="E80" s="15">
        <v>268.2</v>
      </c>
      <c r="F80" s="15"/>
      <c r="G80" s="15"/>
      <c r="H80" s="15"/>
      <c r="I80" s="15"/>
      <c r="J80" s="15"/>
      <c r="K80" s="15"/>
      <c r="L80" s="7">
        <v>268.2</v>
      </c>
    </row>
    <row r="81" spans="1:12" x14ac:dyDescent="0.2">
      <c r="A81" s="96"/>
      <c r="B81" s="2" t="s">
        <v>101</v>
      </c>
      <c r="C81" s="3"/>
      <c r="D81" s="11"/>
      <c r="E81" s="15">
        <v>268.2</v>
      </c>
      <c r="F81" s="15"/>
      <c r="G81" s="15"/>
      <c r="H81" s="15"/>
      <c r="I81" s="15"/>
      <c r="J81" s="15"/>
      <c r="K81" s="15"/>
      <c r="L81" s="7">
        <v>268.2</v>
      </c>
    </row>
    <row r="82" spans="1:12" x14ac:dyDescent="0.2">
      <c r="A82" s="2" t="s">
        <v>120</v>
      </c>
      <c r="B82" s="3"/>
      <c r="C82" s="3"/>
      <c r="D82" s="11"/>
      <c r="E82" s="15">
        <v>268.2</v>
      </c>
      <c r="F82" s="15"/>
      <c r="G82" s="15"/>
      <c r="H82" s="15"/>
      <c r="I82" s="15"/>
      <c r="J82" s="15"/>
      <c r="K82" s="15"/>
      <c r="L82" s="7">
        <v>268.2</v>
      </c>
    </row>
    <row r="83" spans="1:12" x14ac:dyDescent="0.2">
      <c r="A83" s="2">
        <v>96095</v>
      </c>
      <c r="B83" s="2">
        <v>102960001</v>
      </c>
      <c r="C83" s="2" t="s">
        <v>108</v>
      </c>
      <c r="D83" s="11">
        <v>243.5</v>
      </c>
      <c r="E83" s="15"/>
      <c r="F83" s="15"/>
      <c r="G83" s="15"/>
      <c r="H83" s="15"/>
      <c r="I83" s="15"/>
      <c r="J83" s="15"/>
      <c r="K83" s="15"/>
      <c r="L83" s="7">
        <v>243.5</v>
      </c>
    </row>
    <row r="84" spans="1:12" x14ac:dyDescent="0.2">
      <c r="A84" s="96"/>
      <c r="B84" s="2" t="s">
        <v>85</v>
      </c>
      <c r="C84" s="3"/>
      <c r="D84" s="11">
        <v>243.5</v>
      </c>
      <c r="E84" s="15"/>
      <c r="F84" s="15"/>
      <c r="G84" s="15"/>
      <c r="H84" s="15"/>
      <c r="I84" s="15"/>
      <c r="J84" s="15"/>
      <c r="K84" s="15"/>
      <c r="L84" s="7">
        <v>243.5</v>
      </c>
    </row>
    <row r="85" spans="1:12" x14ac:dyDescent="0.2">
      <c r="A85" s="2" t="s">
        <v>121</v>
      </c>
      <c r="B85" s="3"/>
      <c r="C85" s="3"/>
      <c r="D85" s="11">
        <v>243.5</v>
      </c>
      <c r="E85" s="15"/>
      <c r="F85" s="15"/>
      <c r="G85" s="15"/>
      <c r="H85" s="15"/>
      <c r="I85" s="15"/>
      <c r="J85" s="15"/>
      <c r="K85" s="15"/>
      <c r="L85" s="7">
        <v>243.5</v>
      </c>
    </row>
    <row r="86" spans="1:12" x14ac:dyDescent="0.2">
      <c r="A86" s="2">
        <v>94635</v>
      </c>
      <c r="B86" s="2">
        <v>1890027</v>
      </c>
      <c r="C86" s="2" t="s">
        <v>112</v>
      </c>
      <c r="D86" s="11"/>
      <c r="E86" s="15"/>
      <c r="F86" s="15">
        <v>322.3</v>
      </c>
      <c r="G86" s="15"/>
      <c r="H86" s="15"/>
      <c r="I86" s="15"/>
      <c r="J86" s="15"/>
      <c r="K86" s="15"/>
      <c r="L86" s="7">
        <v>322.3</v>
      </c>
    </row>
    <row r="87" spans="1:12" x14ac:dyDescent="0.2">
      <c r="A87" s="96"/>
      <c r="B87" s="2" t="s">
        <v>122</v>
      </c>
      <c r="C87" s="3"/>
      <c r="D87" s="11"/>
      <c r="E87" s="15"/>
      <c r="F87" s="15">
        <v>322.3</v>
      </c>
      <c r="G87" s="15"/>
      <c r="H87" s="15"/>
      <c r="I87" s="15"/>
      <c r="J87" s="15"/>
      <c r="K87" s="15"/>
      <c r="L87" s="7">
        <v>322.3</v>
      </c>
    </row>
    <row r="88" spans="1:12" x14ac:dyDescent="0.2">
      <c r="A88" s="2" t="s">
        <v>123</v>
      </c>
      <c r="B88" s="3"/>
      <c r="C88" s="3"/>
      <c r="D88" s="11"/>
      <c r="E88" s="15"/>
      <c r="F88" s="15">
        <v>322.3</v>
      </c>
      <c r="G88" s="15"/>
      <c r="H88" s="15"/>
      <c r="I88" s="15"/>
      <c r="J88" s="15"/>
      <c r="K88" s="15"/>
      <c r="L88" s="7">
        <v>322.3</v>
      </c>
    </row>
    <row r="89" spans="1:12" x14ac:dyDescent="0.2">
      <c r="A89" s="2">
        <v>96215</v>
      </c>
      <c r="B89" s="2">
        <v>3600001</v>
      </c>
      <c r="C89" s="2" t="s">
        <v>113</v>
      </c>
      <c r="D89" s="11">
        <v>234.7</v>
      </c>
      <c r="E89" s="15"/>
      <c r="F89" s="15"/>
      <c r="G89" s="15"/>
      <c r="H89" s="15"/>
      <c r="I89" s="15"/>
      <c r="J89" s="15"/>
      <c r="K89" s="15"/>
      <c r="L89" s="7">
        <v>234.7</v>
      </c>
    </row>
    <row r="90" spans="1:12" x14ac:dyDescent="0.2">
      <c r="A90" s="96"/>
      <c r="B90" s="2" t="s">
        <v>84</v>
      </c>
      <c r="C90" s="3"/>
      <c r="D90" s="11">
        <v>234.7</v>
      </c>
      <c r="E90" s="15"/>
      <c r="F90" s="15"/>
      <c r="G90" s="15"/>
      <c r="H90" s="15"/>
      <c r="I90" s="15"/>
      <c r="J90" s="15"/>
      <c r="K90" s="15"/>
      <c r="L90" s="7">
        <v>234.7</v>
      </c>
    </row>
    <row r="91" spans="1:12" x14ac:dyDescent="0.2">
      <c r="A91" s="2" t="s">
        <v>124</v>
      </c>
      <c r="B91" s="3"/>
      <c r="C91" s="3"/>
      <c r="D91" s="11">
        <v>234.7</v>
      </c>
      <c r="E91" s="15"/>
      <c r="F91" s="15"/>
      <c r="G91" s="15"/>
      <c r="H91" s="15"/>
      <c r="I91" s="15"/>
      <c r="J91" s="15"/>
      <c r="K91" s="15"/>
      <c r="L91" s="7">
        <v>234.7</v>
      </c>
    </row>
    <row r="92" spans="1:12" x14ac:dyDescent="0.2">
      <c r="A92" s="2">
        <v>96367</v>
      </c>
      <c r="B92" s="2">
        <v>106500002</v>
      </c>
      <c r="C92" s="2" t="s">
        <v>157</v>
      </c>
      <c r="D92" s="11">
        <v>238.4</v>
      </c>
      <c r="E92" s="15"/>
      <c r="F92" s="15"/>
      <c r="G92" s="15"/>
      <c r="H92" s="15"/>
      <c r="I92" s="15"/>
      <c r="J92" s="15"/>
      <c r="K92" s="15"/>
      <c r="L92" s="7">
        <v>238.4</v>
      </c>
    </row>
    <row r="93" spans="1:12" x14ac:dyDescent="0.2">
      <c r="A93" s="96"/>
      <c r="B93" s="2" t="s">
        <v>83</v>
      </c>
      <c r="C93" s="3"/>
      <c r="D93" s="11">
        <v>238.4</v>
      </c>
      <c r="E93" s="15"/>
      <c r="F93" s="15"/>
      <c r="G93" s="15"/>
      <c r="H93" s="15"/>
      <c r="I93" s="15"/>
      <c r="J93" s="15"/>
      <c r="K93" s="15"/>
      <c r="L93" s="7">
        <v>238.4</v>
      </c>
    </row>
    <row r="94" spans="1:12" x14ac:dyDescent="0.2">
      <c r="A94" s="2" t="s">
        <v>172</v>
      </c>
      <c r="B94" s="3"/>
      <c r="C94" s="3"/>
      <c r="D94" s="11">
        <v>238.4</v>
      </c>
      <c r="E94" s="15"/>
      <c r="F94" s="15"/>
      <c r="G94" s="15"/>
      <c r="H94" s="15"/>
      <c r="I94" s="15"/>
      <c r="J94" s="15"/>
      <c r="K94" s="15"/>
      <c r="L94" s="7">
        <v>238.4</v>
      </c>
    </row>
    <row r="95" spans="1:12" x14ac:dyDescent="0.2">
      <c r="A95" s="2">
        <v>86741</v>
      </c>
      <c r="B95" s="2">
        <v>106500002</v>
      </c>
      <c r="C95" s="2" t="s">
        <v>112</v>
      </c>
      <c r="D95" s="11"/>
      <c r="E95" s="15"/>
      <c r="F95" s="15"/>
      <c r="G95" s="15">
        <v>246.4</v>
      </c>
      <c r="H95" s="15"/>
      <c r="I95" s="15"/>
      <c r="J95" s="15"/>
      <c r="K95" s="15"/>
      <c r="L95" s="7">
        <v>246.4</v>
      </c>
    </row>
    <row r="96" spans="1:12" x14ac:dyDescent="0.2">
      <c r="A96" s="96"/>
      <c r="B96" s="2" t="s">
        <v>83</v>
      </c>
      <c r="C96" s="3"/>
      <c r="D96" s="11"/>
      <c r="E96" s="15"/>
      <c r="F96" s="15"/>
      <c r="G96" s="15">
        <v>246.4</v>
      </c>
      <c r="H96" s="15"/>
      <c r="I96" s="15"/>
      <c r="J96" s="15"/>
      <c r="K96" s="15"/>
      <c r="L96" s="7">
        <v>246.4</v>
      </c>
    </row>
    <row r="97" spans="1:12" x14ac:dyDescent="0.2">
      <c r="A97" s="2" t="s">
        <v>125</v>
      </c>
      <c r="B97" s="3"/>
      <c r="C97" s="3"/>
      <c r="D97" s="11"/>
      <c r="E97" s="15"/>
      <c r="F97" s="15"/>
      <c r="G97" s="15">
        <v>246.4</v>
      </c>
      <c r="H97" s="15"/>
      <c r="I97" s="15"/>
      <c r="J97" s="15"/>
      <c r="K97" s="15"/>
      <c r="L97" s="7">
        <v>246.4</v>
      </c>
    </row>
    <row r="98" spans="1:12" x14ac:dyDescent="0.2">
      <c r="A98" s="2">
        <v>86754</v>
      </c>
      <c r="B98" s="2">
        <v>106500002</v>
      </c>
      <c r="C98" s="2" t="s">
        <v>78</v>
      </c>
      <c r="D98" s="11"/>
      <c r="E98" s="15">
        <v>225.7</v>
      </c>
      <c r="F98" s="15"/>
      <c r="G98" s="15"/>
      <c r="H98" s="15"/>
      <c r="I98" s="15"/>
      <c r="J98" s="15"/>
      <c r="K98" s="15"/>
      <c r="L98" s="7">
        <v>225.7</v>
      </c>
    </row>
    <row r="99" spans="1:12" x14ac:dyDescent="0.2">
      <c r="A99" s="96"/>
      <c r="B99" s="2" t="s">
        <v>83</v>
      </c>
      <c r="C99" s="3"/>
      <c r="D99" s="11"/>
      <c r="E99" s="15">
        <v>225.7</v>
      </c>
      <c r="F99" s="15"/>
      <c r="G99" s="15"/>
      <c r="H99" s="15"/>
      <c r="I99" s="15"/>
      <c r="J99" s="15"/>
      <c r="K99" s="15"/>
      <c r="L99" s="7">
        <v>225.7</v>
      </c>
    </row>
    <row r="100" spans="1:12" x14ac:dyDescent="0.2">
      <c r="A100" s="2" t="s">
        <v>180</v>
      </c>
      <c r="B100" s="3"/>
      <c r="C100" s="3"/>
      <c r="D100" s="11"/>
      <c r="E100" s="15">
        <v>225.7</v>
      </c>
      <c r="F100" s="15"/>
      <c r="G100" s="15"/>
      <c r="H100" s="15"/>
      <c r="I100" s="15"/>
      <c r="J100" s="15"/>
      <c r="K100" s="15"/>
      <c r="L100" s="7">
        <v>225.7</v>
      </c>
    </row>
    <row r="101" spans="1:12" x14ac:dyDescent="0.2">
      <c r="A101" s="2">
        <v>89611</v>
      </c>
      <c r="B101" s="2">
        <v>3600001</v>
      </c>
      <c r="C101" s="2" t="s">
        <v>82</v>
      </c>
      <c r="D101" s="11"/>
      <c r="E101" s="15"/>
      <c r="F101" s="15"/>
      <c r="G101" s="15"/>
      <c r="H101" s="15">
        <v>230.8</v>
      </c>
      <c r="I101" s="15"/>
      <c r="J101" s="15"/>
      <c r="K101" s="15"/>
      <c r="L101" s="7">
        <v>230.8</v>
      </c>
    </row>
    <row r="102" spans="1:12" x14ac:dyDescent="0.2">
      <c r="A102" s="96"/>
      <c r="B102" s="2" t="s">
        <v>84</v>
      </c>
      <c r="C102" s="3"/>
      <c r="D102" s="11"/>
      <c r="E102" s="15"/>
      <c r="F102" s="15"/>
      <c r="G102" s="15"/>
      <c r="H102" s="15">
        <v>230.8</v>
      </c>
      <c r="I102" s="15"/>
      <c r="J102" s="15"/>
      <c r="K102" s="15"/>
      <c r="L102" s="7">
        <v>230.8</v>
      </c>
    </row>
    <row r="103" spans="1:12" x14ac:dyDescent="0.2">
      <c r="A103" s="2" t="s">
        <v>126</v>
      </c>
      <c r="B103" s="3"/>
      <c r="C103" s="3"/>
      <c r="D103" s="11"/>
      <c r="E103" s="15"/>
      <c r="F103" s="15"/>
      <c r="G103" s="15"/>
      <c r="H103" s="15">
        <v>230.8</v>
      </c>
      <c r="I103" s="15"/>
      <c r="J103" s="15"/>
      <c r="K103" s="15"/>
      <c r="L103" s="7">
        <v>230.8</v>
      </c>
    </row>
    <row r="104" spans="1:12" x14ac:dyDescent="0.2">
      <c r="A104" s="2">
        <v>98119</v>
      </c>
      <c r="B104" s="2">
        <v>3600001</v>
      </c>
      <c r="C104" s="2" t="s">
        <v>92</v>
      </c>
      <c r="D104" s="11">
        <v>296</v>
      </c>
      <c r="E104" s="15"/>
      <c r="F104" s="15"/>
      <c r="G104" s="15"/>
      <c r="H104" s="15"/>
      <c r="I104" s="15"/>
      <c r="J104" s="15"/>
      <c r="K104" s="15"/>
      <c r="L104" s="7">
        <v>296</v>
      </c>
    </row>
    <row r="105" spans="1:12" x14ac:dyDescent="0.2">
      <c r="A105" s="96"/>
      <c r="B105" s="2" t="s">
        <v>84</v>
      </c>
      <c r="C105" s="3"/>
      <c r="D105" s="11">
        <v>296</v>
      </c>
      <c r="E105" s="15"/>
      <c r="F105" s="15"/>
      <c r="G105" s="15"/>
      <c r="H105" s="15"/>
      <c r="I105" s="15"/>
      <c r="J105" s="15"/>
      <c r="K105" s="15"/>
      <c r="L105" s="7">
        <v>296</v>
      </c>
    </row>
    <row r="106" spans="1:12" x14ac:dyDescent="0.2">
      <c r="A106" s="2" t="s">
        <v>136</v>
      </c>
      <c r="B106" s="3"/>
      <c r="C106" s="3"/>
      <c r="D106" s="11">
        <v>296</v>
      </c>
      <c r="E106" s="15"/>
      <c r="F106" s="15"/>
      <c r="G106" s="15"/>
      <c r="H106" s="15"/>
      <c r="I106" s="15"/>
      <c r="J106" s="15"/>
      <c r="K106" s="15"/>
      <c r="L106" s="7">
        <v>296</v>
      </c>
    </row>
    <row r="107" spans="1:12" x14ac:dyDescent="0.2">
      <c r="A107" s="2">
        <v>98130</v>
      </c>
      <c r="B107" s="2">
        <v>3600001</v>
      </c>
      <c r="C107" s="2" t="s">
        <v>131</v>
      </c>
      <c r="D107" s="11">
        <v>225.9</v>
      </c>
      <c r="E107" s="15"/>
      <c r="F107" s="15"/>
      <c r="G107" s="15"/>
      <c r="H107" s="15"/>
      <c r="I107" s="15"/>
      <c r="J107" s="15"/>
      <c r="K107" s="15"/>
      <c r="L107" s="7">
        <v>225.9</v>
      </c>
    </row>
    <row r="108" spans="1:12" x14ac:dyDescent="0.2">
      <c r="A108" s="96"/>
      <c r="B108" s="2" t="s">
        <v>84</v>
      </c>
      <c r="C108" s="3"/>
      <c r="D108" s="11">
        <v>225.9</v>
      </c>
      <c r="E108" s="15"/>
      <c r="F108" s="15"/>
      <c r="G108" s="15"/>
      <c r="H108" s="15"/>
      <c r="I108" s="15"/>
      <c r="J108" s="15"/>
      <c r="K108" s="15"/>
      <c r="L108" s="7">
        <v>225.9</v>
      </c>
    </row>
    <row r="109" spans="1:12" x14ac:dyDescent="0.2">
      <c r="A109" s="2" t="s">
        <v>137</v>
      </c>
      <c r="B109" s="3"/>
      <c r="C109" s="3"/>
      <c r="D109" s="11">
        <v>225.9</v>
      </c>
      <c r="E109" s="15"/>
      <c r="F109" s="15"/>
      <c r="G109" s="15"/>
      <c r="H109" s="15"/>
      <c r="I109" s="15"/>
      <c r="J109" s="15"/>
      <c r="K109" s="15"/>
      <c r="L109" s="7">
        <v>225.9</v>
      </c>
    </row>
    <row r="110" spans="1:12" x14ac:dyDescent="0.2">
      <c r="A110" s="2">
        <v>98131</v>
      </c>
      <c r="B110" s="2">
        <v>3600001</v>
      </c>
      <c r="C110" s="2" t="s">
        <v>92</v>
      </c>
      <c r="D110" s="11">
        <v>256.8</v>
      </c>
      <c r="E110" s="15"/>
      <c r="F110" s="15"/>
      <c r="G110" s="15"/>
      <c r="H110" s="15"/>
      <c r="I110" s="15"/>
      <c r="J110" s="15"/>
      <c r="K110" s="15"/>
      <c r="L110" s="7">
        <v>256.8</v>
      </c>
    </row>
    <row r="111" spans="1:12" x14ac:dyDescent="0.2">
      <c r="A111" s="96"/>
      <c r="B111" s="2" t="s">
        <v>84</v>
      </c>
      <c r="C111" s="3"/>
      <c r="D111" s="11">
        <v>256.8</v>
      </c>
      <c r="E111" s="15"/>
      <c r="F111" s="15"/>
      <c r="G111" s="15"/>
      <c r="H111" s="15"/>
      <c r="I111" s="15"/>
      <c r="J111" s="15"/>
      <c r="K111" s="15"/>
      <c r="L111" s="7">
        <v>256.8</v>
      </c>
    </row>
    <row r="112" spans="1:12" x14ac:dyDescent="0.2">
      <c r="A112" s="2" t="s">
        <v>138</v>
      </c>
      <c r="B112" s="3"/>
      <c r="C112" s="3"/>
      <c r="D112" s="11">
        <v>256.8</v>
      </c>
      <c r="E112" s="15"/>
      <c r="F112" s="15"/>
      <c r="G112" s="15"/>
      <c r="H112" s="15"/>
      <c r="I112" s="15"/>
      <c r="J112" s="15"/>
      <c r="K112" s="15"/>
      <c r="L112" s="7">
        <v>256.8</v>
      </c>
    </row>
    <row r="113" spans="1:12" x14ac:dyDescent="0.2">
      <c r="A113" s="2">
        <v>93866</v>
      </c>
      <c r="B113" s="2">
        <v>2840001</v>
      </c>
      <c r="C113" s="2" t="s">
        <v>81</v>
      </c>
      <c r="D113" s="11"/>
      <c r="E113" s="15">
        <v>288.60000000000002</v>
      </c>
      <c r="F113" s="15"/>
      <c r="G113" s="15"/>
      <c r="H113" s="15"/>
      <c r="I113" s="15"/>
      <c r="J113" s="15"/>
      <c r="K113" s="15"/>
      <c r="L113" s="7">
        <v>288.60000000000002</v>
      </c>
    </row>
    <row r="114" spans="1:12" x14ac:dyDescent="0.2">
      <c r="A114" s="96"/>
      <c r="B114" s="2" t="s">
        <v>76</v>
      </c>
      <c r="C114" s="3"/>
      <c r="D114" s="11"/>
      <c r="E114" s="15">
        <v>288.60000000000002</v>
      </c>
      <c r="F114" s="15"/>
      <c r="G114" s="15"/>
      <c r="H114" s="15"/>
      <c r="I114" s="15"/>
      <c r="J114" s="15"/>
      <c r="K114" s="15"/>
      <c r="L114" s="7">
        <v>288.60000000000002</v>
      </c>
    </row>
    <row r="115" spans="1:12" x14ac:dyDescent="0.2">
      <c r="A115" s="2" t="s">
        <v>139</v>
      </c>
      <c r="B115" s="3"/>
      <c r="C115" s="3"/>
      <c r="D115" s="11"/>
      <c r="E115" s="15">
        <v>288.60000000000002</v>
      </c>
      <c r="F115" s="15"/>
      <c r="G115" s="15"/>
      <c r="H115" s="15"/>
      <c r="I115" s="15"/>
      <c r="J115" s="15"/>
      <c r="K115" s="15"/>
      <c r="L115" s="7">
        <v>288.60000000000002</v>
      </c>
    </row>
    <row r="116" spans="1:12" x14ac:dyDescent="0.2">
      <c r="A116" s="2">
        <v>90643</v>
      </c>
      <c r="B116" s="2">
        <v>550003</v>
      </c>
      <c r="C116" s="2" t="s">
        <v>132</v>
      </c>
      <c r="D116" s="11"/>
      <c r="E116" s="15"/>
      <c r="F116" s="15">
        <v>264.60000000000002</v>
      </c>
      <c r="G116" s="15"/>
      <c r="H116" s="15"/>
      <c r="I116" s="15"/>
      <c r="J116" s="15"/>
      <c r="K116" s="15"/>
      <c r="L116" s="7">
        <v>264.60000000000002</v>
      </c>
    </row>
    <row r="117" spans="1:12" x14ac:dyDescent="0.2">
      <c r="A117" s="96"/>
      <c r="B117" s="2" t="s">
        <v>101</v>
      </c>
      <c r="C117" s="3"/>
      <c r="D117" s="11"/>
      <c r="E117" s="15"/>
      <c r="F117" s="15">
        <v>264.60000000000002</v>
      </c>
      <c r="G117" s="15"/>
      <c r="H117" s="15"/>
      <c r="I117" s="15"/>
      <c r="J117" s="15"/>
      <c r="K117" s="15"/>
      <c r="L117" s="7">
        <v>264.60000000000002</v>
      </c>
    </row>
    <row r="118" spans="1:12" x14ac:dyDescent="0.2">
      <c r="A118" s="2" t="s">
        <v>140</v>
      </c>
      <c r="B118" s="3"/>
      <c r="C118" s="3"/>
      <c r="D118" s="11"/>
      <c r="E118" s="15"/>
      <c r="F118" s="15">
        <v>264.60000000000002</v>
      </c>
      <c r="G118" s="15"/>
      <c r="H118" s="15"/>
      <c r="I118" s="15"/>
      <c r="J118" s="15"/>
      <c r="K118" s="15"/>
      <c r="L118" s="7">
        <v>264.60000000000002</v>
      </c>
    </row>
    <row r="119" spans="1:12" x14ac:dyDescent="0.2">
      <c r="A119" s="2">
        <v>93439</v>
      </c>
      <c r="B119" s="2">
        <v>106500002</v>
      </c>
      <c r="C119" s="2" t="s">
        <v>130</v>
      </c>
      <c r="D119" s="11"/>
      <c r="E119" s="15">
        <v>262.89999999999998</v>
      </c>
      <c r="F119" s="15"/>
      <c r="G119" s="15"/>
      <c r="H119" s="15"/>
      <c r="I119" s="15"/>
      <c r="J119" s="15"/>
      <c r="K119" s="15"/>
      <c r="L119" s="7">
        <v>262.89999999999998</v>
      </c>
    </row>
    <row r="120" spans="1:12" x14ac:dyDescent="0.2">
      <c r="A120" s="96"/>
      <c r="B120" s="2" t="s">
        <v>83</v>
      </c>
      <c r="C120" s="3"/>
      <c r="D120" s="11"/>
      <c r="E120" s="15">
        <v>262.89999999999998</v>
      </c>
      <c r="F120" s="15"/>
      <c r="G120" s="15"/>
      <c r="H120" s="15"/>
      <c r="I120" s="15"/>
      <c r="J120" s="15"/>
      <c r="K120" s="15"/>
      <c r="L120" s="7">
        <v>262.89999999999998</v>
      </c>
    </row>
    <row r="121" spans="1:12" x14ac:dyDescent="0.2">
      <c r="A121" s="2" t="s">
        <v>141</v>
      </c>
      <c r="B121" s="3"/>
      <c r="C121" s="3"/>
      <c r="D121" s="11"/>
      <c r="E121" s="15">
        <v>262.89999999999998</v>
      </c>
      <c r="F121" s="15"/>
      <c r="G121" s="15"/>
      <c r="H121" s="15"/>
      <c r="I121" s="15"/>
      <c r="J121" s="15"/>
      <c r="K121" s="15"/>
      <c r="L121" s="7">
        <v>262.89999999999998</v>
      </c>
    </row>
    <row r="122" spans="1:12" x14ac:dyDescent="0.2">
      <c r="A122" s="2">
        <v>98068</v>
      </c>
      <c r="B122" s="2">
        <v>106500002</v>
      </c>
      <c r="C122" s="2" t="s">
        <v>133</v>
      </c>
      <c r="D122" s="11">
        <v>241.4</v>
      </c>
      <c r="E122" s="15"/>
      <c r="F122" s="15"/>
      <c r="G122" s="15"/>
      <c r="H122" s="15"/>
      <c r="I122" s="15"/>
      <c r="J122" s="15"/>
      <c r="K122" s="15"/>
      <c r="L122" s="7">
        <v>241.4</v>
      </c>
    </row>
    <row r="123" spans="1:12" x14ac:dyDescent="0.2">
      <c r="A123" s="96"/>
      <c r="B123" s="2" t="s">
        <v>83</v>
      </c>
      <c r="C123" s="3"/>
      <c r="D123" s="11">
        <v>241.4</v>
      </c>
      <c r="E123" s="15"/>
      <c r="F123" s="15"/>
      <c r="G123" s="15"/>
      <c r="H123" s="15"/>
      <c r="I123" s="15"/>
      <c r="J123" s="15"/>
      <c r="K123" s="15"/>
      <c r="L123" s="7">
        <v>241.4</v>
      </c>
    </row>
    <row r="124" spans="1:12" x14ac:dyDescent="0.2">
      <c r="A124" s="2" t="s">
        <v>142</v>
      </c>
      <c r="B124" s="3"/>
      <c r="C124" s="3"/>
      <c r="D124" s="11">
        <v>241.4</v>
      </c>
      <c r="E124" s="15"/>
      <c r="F124" s="15"/>
      <c r="G124" s="15"/>
      <c r="H124" s="15"/>
      <c r="I124" s="15"/>
      <c r="J124" s="15"/>
      <c r="K124" s="15"/>
      <c r="L124" s="7">
        <v>241.4</v>
      </c>
    </row>
    <row r="125" spans="1:12" x14ac:dyDescent="0.2">
      <c r="A125" s="2">
        <v>93440</v>
      </c>
      <c r="B125" s="2">
        <v>106500002</v>
      </c>
      <c r="C125" s="2" t="s">
        <v>130</v>
      </c>
      <c r="D125" s="11"/>
      <c r="E125" s="15">
        <v>255.6</v>
      </c>
      <c r="F125" s="15"/>
      <c r="G125" s="15"/>
      <c r="H125" s="15"/>
      <c r="I125" s="15"/>
      <c r="J125" s="15"/>
      <c r="K125" s="15"/>
      <c r="L125" s="7">
        <v>255.6</v>
      </c>
    </row>
    <row r="126" spans="1:12" x14ac:dyDescent="0.2">
      <c r="A126" s="96"/>
      <c r="B126" s="2" t="s">
        <v>83</v>
      </c>
      <c r="C126" s="3"/>
      <c r="D126" s="11"/>
      <c r="E126" s="15">
        <v>255.6</v>
      </c>
      <c r="F126" s="15"/>
      <c r="G126" s="15"/>
      <c r="H126" s="15"/>
      <c r="I126" s="15"/>
      <c r="J126" s="15"/>
      <c r="K126" s="15"/>
      <c r="L126" s="7">
        <v>255.6</v>
      </c>
    </row>
    <row r="127" spans="1:12" x14ac:dyDescent="0.2">
      <c r="A127" s="2" t="s">
        <v>143</v>
      </c>
      <c r="B127" s="3"/>
      <c r="C127" s="3"/>
      <c r="D127" s="11"/>
      <c r="E127" s="15">
        <v>255.6</v>
      </c>
      <c r="F127" s="15"/>
      <c r="G127" s="15"/>
      <c r="H127" s="15"/>
      <c r="I127" s="15"/>
      <c r="J127" s="15"/>
      <c r="K127" s="15"/>
      <c r="L127" s="7">
        <v>255.6</v>
      </c>
    </row>
    <row r="128" spans="1:12" x14ac:dyDescent="0.2">
      <c r="A128" s="2">
        <v>96093</v>
      </c>
      <c r="B128" s="2">
        <v>102960001</v>
      </c>
      <c r="C128" s="2" t="s">
        <v>129</v>
      </c>
      <c r="D128" s="11">
        <v>237.2</v>
      </c>
      <c r="E128" s="15"/>
      <c r="F128" s="15"/>
      <c r="G128" s="15"/>
      <c r="H128" s="15"/>
      <c r="I128" s="15"/>
      <c r="J128" s="15"/>
      <c r="K128" s="15"/>
      <c r="L128" s="7">
        <v>237.2</v>
      </c>
    </row>
    <row r="129" spans="1:12" x14ac:dyDescent="0.2">
      <c r="A129" s="96"/>
      <c r="B129" s="2" t="s">
        <v>85</v>
      </c>
      <c r="C129" s="3"/>
      <c r="D129" s="11">
        <v>237.2</v>
      </c>
      <c r="E129" s="15"/>
      <c r="F129" s="15"/>
      <c r="G129" s="15"/>
      <c r="H129" s="15"/>
      <c r="I129" s="15"/>
      <c r="J129" s="15"/>
      <c r="K129" s="15"/>
      <c r="L129" s="7">
        <v>237.2</v>
      </c>
    </row>
    <row r="130" spans="1:12" x14ac:dyDescent="0.2">
      <c r="A130" s="2" t="s">
        <v>144</v>
      </c>
      <c r="B130" s="3"/>
      <c r="C130" s="3"/>
      <c r="D130" s="11">
        <v>237.2</v>
      </c>
      <c r="E130" s="15"/>
      <c r="F130" s="15"/>
      <c r="G130" s="15"/>
      <c r="H130" s="15"/>
      <c r="I130" s="15"/>
      <c r="J130" s="15"/>
      <c r="K130" s="15"/>
      <c r="L130" s="7">
        <v>237.2</v>
      </c>
    </row>
    <row r="131" spans="1:12" x14ac:dyDescent="0.2">
      <c r="A131" s="2">
        <v>91821</v>
      </c>
      <c r="B131" s="2">
        <v>80001</v>
      </c>
      <c r="C131" s="2" t="s">
        <v>155</v>
      </c>
      <c r="D131" s="11"/>
      <c r="E131" s="15">
        <v>263.10000000000002</v>
      </c>
      <c r="F131" s="15"/>
      <c r="G131" s="15"/>
      <c r="H131" s="15"/>
      <c r="I131" s="15"/>
      <c r="J131" s="15"/>
      <c r="K131" s="15"/>
      <c r="L131" s="7">
        <v>263.10000000000002</v>
      </c>
    </row>
    <row r="132" spans="1:12" x14ac:dyDescent="0.2">
      <c r="A132" s="96"/>
      <c r="B132" s="2" t="s">
        <v>165</v>
      </c>
      <c r="C132" s="3"/>
      <c r="D132" s="11"/>
      <c r="E132" s="15">
        <v>263.10000000000002</v>
      </c>
      <c r="F132" s="15"/>
      <c r="G132" s="15"/>
      <c r="H132" s="15"/>
      <c r="I132" s="15"/>
      <c r="J132" s="15"/>
      <c r="K132" s="15"/>
      <c r="L132" s="7">
        <v>263.10000000000002</v>
      </c>
    </row>
    <row r="133" spans="1:12" x14ac:dyDescent="0.2">
      <c r="A133" s="2" t="s">
        <v>166</v>
      </c>
      <c r="B133" s="3"/>
      <c r="C133" s="3"/>
      <c r="D133" s="11"/>
      <c r="E133" s="15">
        <v>263.10000000000002</v>
      </c>
      <c r="F133" s="15"/>
      <c r="G133" s="15"/>
      <c r="H133" s="15"/>
      <c r="I133" s="15"/>
      <c r="J133" s="15"/>
      <c r="K133" s="15"/>
      <c r="L133" s="7">
        <v>263.10000000000002</v>
      </c>
    </row>
    <row r="134" spans="1:12" x14ac:dyDescent="0.2">
      <c r="A134" s="2">
        <v>99232</v>
      </c>
      <c r="B134" s="2">
        <v>102960001</v>
      </c>
      <c r="C134" s="2" t="s">
        <v>127</v>
      </c>
      <c r="D134" s="11">
        <v>248.2</v>
      </c>
      <c r="E134" s="15"/>
      <c r="F134" s="15"/>
      <c r="G134" s="15"/>
      <c r="H134" s="15"/>
      <c r="I134" s="15"/>
      <c r="J134" s="15"/>
      <c r="K134" s="15"/>
      <c r="L134" s="7">
        <v>248.2</v>
      </c>
    </row>
    <row r="135" spans="1:12" x14ac:dyDescent="0.2">
      <c r="A135" s="96"/>
      <c r="B135" s="2" t="s">
        <v>85</v>
      </c>
      <c r="C135" s="3"/>
      <c r="D135" s="11">
        <v>248.2</v>
      </c>
      <c r="E135" s="15"/>
      <c r="F135" s="15"/>
      <c r="G135" s="15"/>
      <c r="H135" s="15"/>
      <c r="I135" s="15"/>
      <c r="J135" s="15"/>
      <c r="K135" s="15"/>
      <c r="L135" s="7">
        <v>248.2</v>
      </c>
    </row>
    <row r="136" spans="1:12" x14ac:dyDescent="0.2">
      <c r="A136" s="2" t="s">
        <v>168</v>
      </c>
      <c r="B136" s="3"/>
      <c r="C136" s="3"/>
      <c r="D136" s="11">
        <v>248.2</v>
      </c>
      <c r="E136" s="15"/>
      <c r="F136" s="15"/>
      <c r="G136" s="15"/>
      <c r="H136" s="15"/>
      <c r="I136" s="15"/>
      <c r="J136" s="15"/>
      <c r="K136" s="15"/>
      <c r="L136" s="7">
        <v>248.2</v>
      </c>
    </row>
    <row r="137" spans="1:12" x14ac:dyDescent="0.2">
      <c r="A137" s="2">
        <v>89571</v>
      </c>
      <c r="B137" s="2">
        <v>2760001</v>
      </c>
      <c r="C137" s="2" t="s">
        <v>81</v>
      </c>
      <c r="D137" s="11"/>
      <c r="E137" s="15">
        <v>245.2</v>
      </c>
      <c r="F137" s="15"/>
      <c r="G137" s="15"/>
      <c r="H137" s="15"/>
      <c r="I137" s="15"/>
      <c r="J137" s="15"/>
      <c r="K137" s="15"/>
      <c r="L137" s="7">
        <v>245.2</v>
      </c>
    </row>
    <row r="138" spans="1:12" x14ac:dyDescent="0.2">
      <c r="A138" s="96"/>
      <c r="B138" s="2" t="s">
        <v>169</v>
      </c>
      <c r="C138" s="3"/>
      <c r="D138" s="11"/>
      <c r="E138" s="15">
        <v>245.2</v>
      </c>
      <c r="F138" s="15"/>
      <c r="G138" s="15"/>
      <c r="H138" s="15"/>
      <c r="I138" s="15"/>
      <c r="J138" s="15"/>
      <c r="K138" s="15"/>
      <c r="L138" s="7">
        <v>245.2</v>
      </c>
    </row>
    <row r="139" spans="1:12" x14ac:dyDescent="0.2">
      <c r="A139" s="2" t="s">
        <v>170</v>
      </c>
      <c r="B139" s="3"/>
      <c r="C139" s="3"/>
      <c r="D139" s="11"/>
      <c r="E139" s="15">
        <v>245.2</v>
      </c>
      <c r="F139" s="15"/>
      <c r="G139" s="15"/>
      <c r="H139" s="15"/>
      <c r="I139" s="15"/>
      <c r="J139" s="15"/>
      <c r="K139" s="15"/>
      <c r="L139" s="7">
        <v>245.2</v>
      </c>
    </row>
    <row r="140" spans="1:12" x14ac:dyDescent="0.2">
      <c r="A140" s="2">
        <v>93421</v>
      </c>
      <c r="B140" s="2">
        <v>106500002</v>
      </c>
      <c r="C140" s="2" t="s">
        <v>130</v>
      </c>
      <c r="D140" s="11"/>
      <c r="E140" s="15">
        <v>241.7</v>
      </c>
      <c r="F140" s="15"/>
      <c r="G140" s="15"/>
      <c r="H140" s="15"/>
      <c r="I140" s="15"/>
      <c r="J140" s="15"/>
      <c r="K140" s="15"/>
      <c r="L140" s="7">
        <v>241.7</v>
      </c>
    </row>
    <row r="141" spans="1:12" x14ac:dyDescent="0.2">
      <c r="A141" s="96"/>
      <c r="B141" s="2" t="s">
        <v>83</v>
      </c>
      <c r="C141" s="3"/>
      <c r="D141" s="11"/>
      <c r="E141" s="15">
        <v>241.7</v>
      </c>
      <c r="F141" s="15"/>
      <c r="G141" s="15"/>
      <c r="H141" s="15"/>
      <c r="I141" s="15"/>
      <c r="J141" s="15"/>
      <c r="K141" s="15"/>
      <c r="L141" s="7">
        <v>241.7</v>
      </c>
    </row>
    <row r="142" spans="1:12" x14ac:dyDescent="0.2">
      <c r="A142" s="2" t="s">
        <v>171</v>
      </c>
      <c r="B142" s="3"/>
      <c r="C142" s="3"/>
      <c r="D142" s="11"/>
      <c r="E142" s="15">
        <v>241.7</v>
      </c>
      <c r="F142" s="15"/>
      <c r="G142" s="15"/>
      <c r="H142" s="15"/>
      <c r="I142" s="15"/>
      <c r="J142" s="15"/>
      <c r="K142" s="15"/>
      <c r="L142" s="7">
        <v>241.7</v>
      </c>
    </row>
    <row r="143" spans="1:12" x14ac:dyDescent="0.2">
      <c r="A143" s="2">
        <v>89632</v>
      </c>
      <c r="B143" s="2">
        <v>3600001</v>
      </c>
      <c r="C143" s="2" t="s">
        <v>158</v>
      </c>
      <c r="D143" s="11"/>
      <c r="E143" s="15"/>
      <c r="F143" s="15"/>
      <c r="G143" s="15">
        <v>233.5</v>
      </c>
      <c r="H143" s="15"/>
      <c r="I143" s="15"/>
      <c r="J143" s="15"/>
      <c r="K143" s="15"/>
      <c r="L143" s="7">
        <v>233.5</v>
      </c>
    </row>
    <row r="144" spans="1:12" x14ac:dyDescent="0.2">
      <c r="A144" s="96"/>
      <c r="B144" s="2" t="s">
        <v>84</v>
      </c>
      <c r="C144" s="3"/>
      <c r="D144" s="11"/>
      <c r="E144" s="15"/>
      <c r="F144" s="15"/>
      <c r="G144" s="15">
        <v>233.5</v>
      </c>
      <c r="H144" s="15"/>
      <c r="I144" s="15"/>
      <c r="J144" s="15"/>
      <c r="K144" s="15"/>
      <c r="L144" s="7">
        <v>233.5</v>
      </c>
    </row>
    <row r="145" spans="1:12" x14ac:dyDescent="0.2">
      <c r="A145" s="2" t="s">
        <v>173</v>
      </c>
      <c r="B145" s="3"/>
      <c r="C145" s="3"/>
      <c r="D145" s="11"/>
      <c r="E145" s="15"/>
      <c r="F145" s="15"/>
      <c r="G145" s="15">
        <v>233.5</v>
      </c>
      <c r="H145" s="15"/>
      <c r="I145" s="15"/>
      <c r="J145" s="15"/>
      <c r="K145" s="15"/>
      <c r="L145" s="7">
        <v>233.5</v>
      </c>
    </row>
    <row r="146" spans="1:12" x14ac:dyDescent="0.2">
      <c r="A146" s="2">
        <v>98894</v>
      </c>
      <c r="B146" s="2">
        <v>2840001</v>
      </c>
      <c r="C146" s="2" t="s">
        <v>159</v>
      </c>
      <c r="D146" s="11">
        <v>230.8</v>
      </c>
      <c r="E146" s="15"/>
      <c r="F146" s="15"/>
      <c r="G146" s="15"/>
      <c r="H146" s="15"/>
      <c r="I146" s="15"/>
      <c r="J146" s="15"/>
      <c r="K146" s="15"/>
      <c r="L146" s="7">
        <v>230.8</v>
      </c>
    </row>
    <row r="147" spans="1:12" x14ac:dyDescent="0.2">
      <c r="A147" s="96"/>
      <c r="B147" s="2" t="s">
        <v>76</v>
      </c>
      <c r="C147" s="3"/>
      <c r="D147" s="11">
        <v>230.8</v>
      </c>
      <c r="E147" s="15"/>
      <c r="F147" s="15"/>
      <c r="G147" s="15"/>
      <c r="H147" s="15"/>
      <c r="I147" s="15"/>
      <c r="J147" s="15"/>
      <c r="K147" s="15"/>
      <c r="L147" s="7">
        <v>230.8</v>
      </c>
    </row>
    <row r="148" spans="1:12" x14ac:dyDescent="0.2">
      <c r="A148" s="2" t="s">
        <v>175</v>
      </c>
      <c r="B148" s="3"/>
      <c r="C148" s="3"/>
      <c r="D148" s="11">
        <v>230.8</v>
      </c>
      <c r="E148" s="15"/>
      <c r="F148" s="15"/>
      <c r="G148" s="15"/>
      <c r="H148" s="15"/>
      <c r="I148" s="15"/>
      <c r="J148" s="15"/>
      <c r="K148" s="15"/>
      <c r="L148" s="7">
        <v>230.8</v>
      </c>
    </row>
    <row r="149" spans="1:12" x14ac:dyDescent="0.2">
      <c r="A149" s="2">
        <v>81008</v>
      </c>
      <c r="B149" s="2">
        <v>2840001</v>
      </c>
      <c r="C149" s="2" t="s">
        <v>160</v>
      </c>
      <c r="D149" s="11"/>
      <c r="E149" s="15"/>
      <c r="F149" s="15"/>
      <c r="G149" s="15"/>
      <c r="H149" s="15"/>
      <c r="I149" s="15"/>
      <c r="J149" s="15">
        <v>230.2</v>
      </c>
      <c r="K149" s="15"/>
      <c r="L149" s="7">
        <v>230.2</v>
      </c>
    </row>
    <row r="150" spans="1:12" x14ac:dyDescent="0.2">
      <c r="A150" s="96"/>
      <c r="B150" s="2" t="s">
        <v>76</v>
      </c>
      <c r="C150" s="3"/>
      <c r="D150" s="11"/>
      <c r="E150" s="15"/>
      <c r="F150" s="15"/>
      <c r="G150" s="15"/>
      <c r="H150" s="15"/>
      <c r="I150" s="15"/>
      <c r="J150" s="15">
        <v>230.2</v>
      </c>
      <c r="K150" s="15"/>
      <c r="L150" s="7">
        <v>230.2</v>
      </c>
    </row>
    <row r="151" spans="1:12" x14ac:dyDescent="0.2">
      <c r="A151" s="2" t="s">
        <v>176</v>
      </c>
      <c r="B151" s="3"/>
      <c r="C151" s="3"/>
      <c r="D151" s="11"/>
      <c r="E151" s="15"/>
      <c r="F151" s="15"/>
      <c r="G151" s="15"/>
      <c r="H151" s="15"/>
      <c r="I151" s="15"/>
      <c r="J151" s="15">
        <v>230.2</v>
      </c>
      <c r="K151" s="15"/>
      <c r="L151" s="7">
        <v>230.2</v>
      </c>
    </row>
    <row r="152" spans="1:12" x14ac:dyDescent="0.2">
      <c r="A152" s="2">
        <v>87002</v>
      </c>
      <c r="B152" s="2">
        <v>2760001</v>
      </c>
      <c r="C152" s="2" t="s">
        <v>161</v>
      </c>
      <c r="D152" s="11"/>
      <c r="E152" s="15"/>
      <c r="F152" s="15">
        <v>226.1</v>
      </c>
      <c r="G152" s="15"/>
      <c r="H152" s="15"/>
      <c r="I152" s="15"/>
      <c r="J152" s="15"/>
      <c r="K152" s="15"/>
      <c r="L152" s="7">
        <v>226.1</v>
      </c>
    </row>
    <row r="153" spans="1:12" x14ac:dyDescent="0.2">
      <c r="A153" s="96"/>
      <c r="B153" s="2" t="s">
        <v>169</v>
      </c>
      <c r="C153" s="3"/>
      <c r="D153" s="11"/>
      <c r="E153" s="15"/>
      <c r="F153" s="15">
        <v>226.1</v>
      </c>
      <c r="G153" s="15"/>
      <c r="H153" s="15"/>
      <c r="I153" s="15"/>
      <c r="J153" s="15"/>
      <c r="K153" s="15"/>
      <c r="L153" s="7">
        <v>226.1</v>
      </c>
    </row>
    <row r="154" spans="1:12" x14ac:dyDescent="0.2">
      <c r="A154" s="2" t="s">
        <v>179</v>
      </c>
      <c r="B154" s="3"/>
      <c r="C154" s="3"/>
      <c r="D154" s="11"/>
      <c r="E154" s="15"/>
      <c r="F154" s="15">
        <v>226.1</v>
      </c>
      <c r="G154" s="15"/>
      <c r="H154" s="15"/>
      <c r="I154" s="15"/>
      <c r="J154" s="15"/>
      <c r="K154" s="15"/>
      <c r="L154" s="7">
        <v>226.1</v>
      </c>
    </row>
    <row r="155" spans="1:12" x14ac:dyDescent="0.2">
      <c r="A155" s="5" t="s">
        <v>21</v>
      </c>
      <c r="B155" s="95"/>
      <c r="C155" s="9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P64" sqref="P64"/>
    </sheetView>
  </sheetViews>
  <sheetFormatPr baseColWidth="10" defaultRowHeight="13.5" x14ac:dyDescent="0.3"/>
  <cols>
    <col min="1" max="1" width="11.140625" style="75" customWidth="1"/>
    <col min="2" max="2" width="10.85546875" style="32" customWidth="1"/>
    <col min="3" max="3" width="9.85546875" style="74" customWidth="1"/>
    <col min="4" max="4" width="9.85546875" style="88" customWidth="1"/>
    <col min="5" max="5" width="9.85546875" style="56" customWidth="1"/>
    <col min="6" max="6" width="9.85546875" style="76" customWidth="1"/>
    <col min="7" max="7" width="9.85546875" style="34" customWidth="1"/>
    <col min="8" max="8" width="9.85546875" style="77" customWidth="1"/>
    <col min="9" max="9" width="9.85546875" style="78" customWidth="1"/>
    <col min="10" max="10" width="9.85546875" style="247" customWidth="1"/>
    <col min="11" max="11" width="3.85546875" style="79" customWidth="1"/>
    <col min="12" max="12" width="3.140625" style="26" customWidth="1"/>
    <col min="13" max="13" width="7" style="75" hidden="1" customWidth="1"/>
    <col min="14" max="14" width="7" style="85" customWidth="1"/>
    <col min="15" max="15" width="11.42578125" style="32" customWidth="1"/>
    <col min="16" max="16384" width="11.42578125" style="32"/>
  </cols>
  <sheetData>
    <row r="1" spans="1:14" s="25" customFormat="1" x14ac:dyDescent="0.3">
      <c r="A1" s="34"/>
      <c r="B1" s="51" t="s">
        <v>313</v>
      </c>
      <c r="C1" s="55"/>
      <c r="D1" s="51"/>
      <c r="E1" s="56"/>
      <c r="F1" s="56"/>
      <c r="G1" s="34"/>
      <c r="H1" s="57"/>
      <c r="I1" s="58"/>
      <c r="J1" s="247"/>
      <c r="K1" s="79"/>
      <c r="L1" s="26"/>
      <c r="M1" s="51"/>
      <c r="N1" s="85"/>
    </row>
    <row r="2" spans="1:14" s="25" customFormat="1" x14ac:dyDescent="0.3">
      <c r="A2" s="34"/>
      <c r="B2" s="98">
        <v>41897</v>
      </c>
      <c r="C2" s="60"/>
      <c r="D2" s="51"/>
      <c r="E2" s="56"/>
      <c r="F2" s="56"/>
      <c r="G2" s="34"/>
      <c r="H2" s="57"/>
      <c r="I2" s="58"/>
      <c r="J2" s="247"/>
      <c r="K2" s="79"/>
      <c r="L2" s="26"/>
      <c r="M2" s="59"/>
      <c r="N2" s="85"/>
    </row>
    <row r="3" spans="1:14" s="25" customFormat="1" x14ac:dyDescent="0.3">
      <c r="A3" s="34"/>
      <c r="B3" s="98"/>
      <c r="C3" s="60"/>
      <c r="D3" s="51"/>
      <c r="E3" s="56"/>
      <c r="F3" s="56"/>
      <c r="G3" s="34"/>
      <c r="H3" s="57"/>
      <c r="I3" s="58"/>
      <c r="J3" s="247"/>
      <c r="K3" s="79"/>
      <c r="L3" s="26"/>
      <c r="M3" s="59"/>
      <c r="N3" s="85"/>
    </row>
    <row r="4" spans="1:14" s="25" customFormat="1" x14ac:dyDescent="0.3">
      <c r="A4" s="34"/>
      <c r="B4" s="98"/>
      <c r="C4" s="60"/>
      <c r="D4" s="51"/>
      <c r="E4" s="56"/>
      <c r="F4" s="56"/>
      <c r="G4" s="34"/>
      <c r="H4" s="57"/>
      <c r="I4" s="58"/>
      <c r="J4" s="247"/>
      <c r="K4" s="79"/>
      <c r="L4" s="26"/>
      <c r="M4" s="59"/>
      <c r="N4" s="85"/>
    </row>
    <row r="5" spans="1:14" ht="14.25" x14ac:dyDescent="0.3">
      <c r="B5" s="99"/>
      <c r="C5" s="62"/>
      <c r="D5" s="87"/>
      <c r="E5" s="59"/>
      <c r="F5" s="47"/>
      <c r="G5" s="64"/>
      <c r="H5" s="272"/>
      <c r="I5" s="273"/>
      <c r="J5" s="273"/>
      <c r="K5" s="46"/>
      <c r="L5" s="33"/>
      <c r="M5" s="61"/>
      <c r="N5" s="86"/>
    </row>
    <row r="6" spans="1:14" ht="13.5" customHeight="1" x14ac:dyDescent="0.3">
      <c r="B6" s="99"/>
      <c r="C6" s="65"/>
      <c r="D6" s="87"/>
      <c r="E6" s="65" t="s">
        <v>38</v>
      </c>
      <c r="F6" s="47"/>
      <c r="G6" s="66">
        <f>+SUBTOTAL(101,G11:G10003)</f>
        <v>195.58</v>
      </c>
      <c r="H6" s="67">
        <f>+SUBTOTAL(101,H11:H10003)</f>
        <v>47.312139999999999</v>
      </c>
      <c r="I6" s="66">
        <f>+SUBTOTAL(101,I11:I10003)</f>
        <v>3</v>
      </c>
      <c r="J6" s="248">
        <f>+SUBTOTAL(101,J11:J10003)</f>
        <v>549.49199999999996</v>
      </c>
      <c r="K6" s="68"/>
      <c r="L6" s="36"/>
      <c r="M6" s="61"/>
      <c r="N6" s="86"/>
    </row>
    <row r="7" spans="1:14" ht="13.5" customHeight="1" x14ac:dyDescent="0.3">
      <c r="B7" s="99"/>
      <c r="C7" s="65"/>
      <c r="D7" s="87"/>
      <c r="E7" s="65" t="s">
        <v>33</v>
      </c>
      <c r="F7" s="47"/>
      <c r="G7" s="66">
        <f>+SUBTOTAL(102,G11:G1002)</f>
        <v>50</v>
      </c>
      <c r="H7" s="66">
        <f>+SUBTOTAL(102,H11:H1002)</f>
        <v>50</v>
      </c>
      <c r="I7" s="66">
        <f>+SUBTOTAL(102,I11:I1002)</f>
        <v>50</v>
      </c>
      <c r="J7" s="249">
        <f>+SUBTOTAL(102,J11:J1002)</f>
        <v>50</v>
      </c>
      <c r="K7" s="69"/>
      <c r="L7" s="35"/>
      <c r="M7" s="61"/>
      <c r="N7" s="86"/>
    </row>
    <row r="8" spans="1:14" ht="13.5" customHeight="1" x14ac:dyDescent="0.3">
      <c r="B8" s="99"/>
      <c r="C8" s="65"/>
      <c r="D8" s="87"/>
      <c r="E8" s="65" t="s">
        <v>19</v>
      </c>
      <c r="F8" s="47"/>
      <c r="G8" s="66">
        <f>+SUBTOTAL(105,G11:G10003)</f>
        <v>31</v>
      </c>
      <c r="H8" s="67">
        <f>+SUBTOTAL(105,H11:H10003)</f>
        <v>33.880000000000003</v>
      </c>
      <c r="I8" s="66">
        <f>+SUBTOTAL(105,I11:I10003)</f>
        <v>1</v>
      </c>
      <c r="J8" s="249">
        <f>+SUBTOTAL(105,J11:J10003)</f>
        <v>477</v>
      </c>
      <c r="K8" s="69"/>
      <c r="L8" s="36"/>
      <c r="M8" s="61"/>
      <c r="N8" s="86"/>
    </row>
    <row r="9" spans="1:14" ht="13.5" customHeight="1" x14ac:dyDescent="0.3">
      <c r="B9" s="41"/>
      <c r="C9" s="65"/>
      <c r="D9" s="87"/>
      <c r="E9" s="65" t="s">
        <v>20</v>
      </c>
      <c r="F9" s="47"/>
      <c r="G9" s="66">
        <f>+SUBTOTAL(104,G11:G10003)</f>
        <v>305</v>
      </c>
      <c r="H9" s="67">
        <f>+SUBTOTAL(104,H11:H10003)</f>
        <v>64.790000000000006</v>
      </c>
      <c r="I9" s="66">
        <f>+SUBTOTAL(104,I11:I10003)</f>
        <v>6</v>
      </c>
      <c r="J9" s="249">
        <f>+SUBTOTAL(104,J11:J10003)</f>
        <v>733.9</v>
      </c>
      <c r="K9" s="69"/>
      <c r="L9" s="36"/>
      <c r="M9" s="63"/>
      <c r="N9" s="87"/>
    </row>
    <row r="10" spans="1:14" s="41" customFormat="1" x14ac:dyDescent="0.3">
      <c r="A10" s="63" t="s">
        <v>312</v>
      </c>
      <c r="B10" s="63" t="s">
        <v>42</v>
      </c>
      <c r="C10" s="62" t="s">
        <v>41</v>
      </c>
      <c r="D10" s="87" t="s">
        <v>43</v>
      </c>
      <c r="E10" s="59" t="s">
        <v>8</v>
      </c>
      <c r="F10" s="70" t="s">
        <v>9</v>
      </c>
      <c r="G10" s="47" t="s">
        <v>10</v>
      </c>
      <c r="H10" s="71" t="s">
        <v>23</v>
      </c>
      <c r="I10" s="47" t="s">
        <v>24</v>
      </c>
      <c r="J10" s="250" t="s">
        <v>22</v>
      </c>
      <c r="K10" s="72"/>
      <c r="L10" s="30"/>
      <c r="M10" s="63"/>
      <c r="N10" s="87"/>
    </row>
    <row r="11" spans="1:14" x14ac:dyDescent="0.3">
      <c r="A11" s="75">
        <v>1</v>
      </c>
      <c r="B11" s="100">
        <v>106730001</v>
      </c>
      <c r="C11" s="74">
        <v>92261</v>
      </c>
      <c r="D11" s="88" t="s">
        <v>94</v>
      </c>
      <c r="E11" s="56">
        <v>39203</v>
      </c>
      <c r="F11" s="76">
        <v>41640</v>
      </c>
      <c r="G11" s="34">
        <v>55</v>
      </c>
      <c r="H11" s="77">
        <v>48.384</v>
      </c>
      <c r="I11" s="78">
        <v>4</v>
      </c>
      <c r="J11" s="251">
        <v>733.9</v>
      </c>
      <c r="K11" s="83"/>
      <c r="M11" s="73" t="str">
        <f>+LOOKUP(B11,COD_FIN!C$5:C$44,COD_FIN!B$5:B$44)</f>
        <v>GPA</v>
      </c>
      <c r="N11" s="73"/>
    </row>
    <row r="12" spans="1:14" x14ac:dyDescent="0.3">
      <c r="A12" s="75">
        <f>+A11+1</f>
        <v>2</v>
      </c>
      <c r="B12" s="100">
        <v>180001</v>
      </c>
      <c r="C12" s="74">
        <v>98053</v>
      </c>
      <c r="D12" s="88">
        <v>2018</v>
      </c>
      <c r="E12" s="56">
        <v>40299</v>
      </c>
      <c r="F12" s="76">
        <v>41365</v>
      </c>
      <c r="G12" s="34">
        <v>237</v>
      </c>
      <c r="H12" s="77">
        <v>40.067999999999998</v>
      </c>
      <c r="I12" s="78">
        <v>1</v>
      </c>
      <c r="J12" s="251">
        <v>705.2</v>
      </c>
      <c r="K12" s="83"/>
      <c r="M12" s="73" t="str">
        <f>+LOOKUP(B12,COD_FIN!C$5:C$44,COD_FIN!B$5:B$44)</f>
        <v>HLL</v>
      </c>
    </row>
    <row r="13" spans="1:14" x14ac:dyDescent="0.3">
      <c r="A13" s="75">
        <f t="shared" ref="A13:A35" si="0">+A12+1</f>
        <v>3</v>
      </c>
      <c r="B13" s="100">
        <v>180001</v>
      </c>
      <c r="C13" s="74">
        <v>90386</v>
      </c>
      <c r="D13" s="88" t="s">
        <v>78</v>
      </c>
      <c r="E13" s="56">
        <v>39326</v>
      </c>
      <c r="F13" s="76">
        <v>41548</v>
      </c>
      <c r="G13" s="34">
        <v>36</v>
      </c>
      <c r="H13" s="77">
        <v>48.671999999999997</v>
      </c>
      <c r="I13" s="78">
        <v>4</v>
      </c>
      <c r="J13" s="251">
        <v>666.6</v>
      </c>
      <c r="K13" s="83"/>
      <c r="M13" s="73" t="str">
        <f>+LOOKUP(B13,COD_FIN!C$5:C$44,COD_FIN!B$5:B$44)</f>
        <v>HLL</v>
      </c>
    </row>
    <row r="14" spans="1:14" x14ac:dyDescent="0.3">
      <c r="A14" s="75">
        <f t="shared" si="0"/>
        <v>4</v>
      </c>
      <c r="B14" s="100">
        <v>106730001</v>
      </c>
      <c r="C14" s="74">
        <v>92273</v>
      </c>
      <c r="D14" s="88" t="s">
        <v>332</v>
      </c>
      <c r="E14" s="56">
        <v>39295</v>
      </c>
      <c r="F14" s="76">
        <v>41487</v>
      </c>
      <c r="G14" s="34">
        <v>186</v>
      </c>
      <c r="H14" s="77">
        <v>48.167999999999999</v>
      </c>
      <c r="I14" s="78">
        <v>4</v>
      </c>
      <c r="J14" s="251">
        <v>665</v>
      </c>
      <c r="K14" s="83"/>
      <c r="M14" s="73" t="str">
        <f>+LOOKUP(B14,COD_FIN!C$5:C$44,COD_FIN!B$5:B$44)</f>
        <v>GPA</v>
      </c>
    </row>
    <row r="15" spans="1:14" x14ac:dyDescent="0.3">
      <c r="A15" s="75">
        <f t="shared" si="0"/>
        <v>5</v>
      </c>
      <c r="B15" s="100">
        <v>3600001</v>
      </c>
      <c r="C15" s="74">
        <v>99547</v>
      </c>
      <c r="D15" s="88" t="s">
        <v>184</v>
      </c>
      <c r="E15" s="56">
        <v>40452</v>
      </c>
      <c r="F15" s="76">
        <v>41730</v>
      </c>
      <c r="G15" s="34">
        <v>113</v>
      </c>
      <c r="H15" s="77">
        <v>41.923999999999999</v>
      </c>
      <c r="I15" s="78">
        <v>2</v>
      </c>
      <c r="J15" s="251">
        <v>658.2</v>
      </c>
      <c r="K15" s="83"/>
      <c r="M15" s="73" t="str">
        <f>+LOOKUP(B15,COD_FIN!C$5:C$44,COD_FIN!B$5:B$44)</f>
        <v>MOS</v>
      </c>
    </row>
    <row r="16" spans="1:14" x14ac:dyDescent="0.3">
      <c r="A16" s="75">
        <f t="shared" si="0"/>
        <v>6</v>
      </c>
      <c r="B16" s="100">
        <v>990082</v>
      </c>
      <c r="C16" s="74">
        <v>92243</v>
      </c>
      <c r="D16" s="88" t="s">
        <v>183</v>
      </c>
      <c r="E16" s="56">
        <v>39448</v>
      </c>
      <c r="F16" s="76">
        <v>41365</v>
      </c>
      <c r="G16" s="34">
        <v>154</v>
      </c>
      <c r="H16" s="77">
        <v>53.741999999999997</v>
      </c>
      <c r="I16" s="78">
        <v>4</v>
      </c>
      <c r="J16" s="251">
        <v>642.20000000000005</v>
      </c>
      <c r="K16" s="83"/>
      <c r="M16" s="73" t="str">
        <f>+LOOKUP(B16,COD_FIN!C$5:C$44,COD_FIN!B$5:B$44)</f>
        <v>FLK</v>
      </c>
    </row>
    <row r="17" spans="1:13" x14ac:dyDescent="0.3">
      <c r="A17" s="75">
        <f t="shared" si="0"/>
        <v>7</v>
      </c>
      <c r="B17" s="100">
        <v>102960001</v>
      </c>
      <c r="C17" s="74">
        <v>96714</v>
      </c>
      <c r="D17" s="88" t="s">
        <v>108</v>
      </c>
      <c r="E17" s="56">
        <v>40148</v>
      </c>
      <c r="F17" s="76">
        <v>41456</v>
      </c>
      <c r="G17" s="34">
        <v>305</v>
      </c>
      <c r="H17" s="77">
        <v>55</v>
      </c>
      <c r="I17" s="78">
        <v>2</v>
      </c>
      <c r="J17" s="251">
        <v>631.70000000000005</v>
      </c>
      <c r="K17" s="83"/>
      <c r="M17" s="73" t="str">
        <f>+LOOKUP(B17,COD_FIN!C$5:C$44,COD_FIN!B$5:B$44)</f>
        <v>HLM</v>
      </c>
    </row>
    <row r="18" spans="1:13" x14ac:dyDescent="0.3">
      <c r="A18" s="75">
        <f t="shared" si="0"/>
        <v>8</v>
      </c>
      <c r="B18" s="100">
        <v>1130001</v>
      </c>
      <c r="C18" s="74">
        <v>98481</v>
      </c>
      <c r="D18" s="88" t="s">
        <v>182</v>
      </c>
      <c r="E18" s="56">
        <v>39569</v>
      </c>
      <c r="F18" s="76">
        <v>41518</v>
      </c>
      <c r="G18" s="34">
        <v>174</v>
      </c>
      <c r="H18" s="77">
        <v>47.145000000000003</v>
      </c>
      <c r="I18" s="78">
        <v>3</v>
      </c>
      <c r="J18" s="251">
        <v>615.4</v>
      </c>
      <c r="K18" s="83"/>
      <c r="M18" s="73" t="str">
        <f>+LOOKUP(B18,COD_FIN!C$5:C$44,COD_FIN!B$5:B$44)</f>
        <v>ISA</v>
      </c>
    </row>
    <row r="19" spans="1:13" x14ac:dyDescent="0.3">
      <c r="A19" s="75">
        <f t="shared" si="0"/>
        <v>9</v>
      </c>
      <c r="B19" s="100">
        <v>180001</v>
      </c>
      <c r="C19" s="74">
        <v>99932</v>
      </c>
      <c r="D19" s="88">
        <v>2018</v>
      </c>
      <c r="E19" s="56">
        <v>40513</v>
      </c>
      <c r="F19" s="76">
        <v>41395</v>
      </c>
      <c r="G19" s="34">
        <v>202</v>
      </c>
      <c r="H19" s="77">
        <v>37.167999999999999</v>
      </c>
      <c r="I19" s="78">
        <v>1</v>
      </c>
      <c r="J19" s="251">
        <v>604.6</v>
      </c>
      <c r="K19" s="83"/>
      <c r="M19" s="73" t="str">
        <f>+LOOKUP(B19,COD_FIN!C$5:C$44,COD_FIN!B$5:B$44)</f>
        <v>HLL</v>
      </c>
    </row>
    <row r="20" spans="1:13" x14ac:dyDescent="0.3">
      <c r="A20" s="75">
        <f t="shared" si="0"/>
        <v>10</v>
      </c>
      <c r="B20" s="100">
        <v>106500002</v>
      </c>
      <c r="C20" s="74">
        <v>89074</v>
      </c>
      <c r="D20" s="88" t="s">
        <v>78</v>
      </c>
      <c r="E20" s="56">
        <v>38991</v>
      </c>
      <c r="F20" s="76">
        <v>41395</v>
      </c>
      <c r="G20" s="34">
        <v>305</v>
      </c>
      <c r="H20" s="77">
        <v>62.92</v>
      </c>
      <c r="I20" s="78">
        <v>5</v>
      </c>
      <c r="J20" s="251">
        <v>604.1</v>
      </c>
      <c r="K20" s="83"/>
      <c r="M20" s="73" t="str">
        <f>+LOOKUP(B20,COD_FIN!C$5:C$44,COD_FIN!B$5:B$44)</f>
        <v>GVI</v>
      </c>
    </row>
    <row r="21" spans="1:13" x14ac:dyDescent="0.3">
      <c r="A21" s="75">
        <f t="shared" si="0"/>
        <v>11</v>
      </c>
      <c r="B21" s="100">
        <v>180001</v>
      </c>
      <c r="C21" s="74">
        <v>100674</v>
      </c>
      <c r="D21" s="88">
        <v>2047</v>
      </c>
      <c r="E21" s="56">
        <v>40513</v>
      </c>
      <c r="F21" s="76">
        <v>41365</v>
      </c>
      <c r="G21" s="34">
        <v>225</v>
      </c>
      <c r="H21" s="77">
        <v>38.054000000000002</v>
      </c>
      <c r="I21" s="78">
        <v>1</v>
      </c>
      <c r="J21" s="251">
        <v>602.9</v>
      </c>
      <c r="K21" s="83"/>
      <c r="M21" s="73" t="str">
        <f>+LOOKUP(B21,COD_FIN!C$5:C$44,COD_FIN!B$5:B$44)</f>
        <v>HLL</v>
      </c>
    </row>
    <row r="22" spans="1:13" x14ac:dyDescent="0.3">
      <c r="A22" s="75">
        <f t="shared" si="0"/>
        <v>12</v>
      </c>
      <c r="B22" s="100">
        <v>102960001</v>
      </c>
      <c r="C22" s="74">
        <v>102505</v>
      </c>
      <c r="D22" s="88" t="s">
        <v>333</v>
      </c>
      <c r="E22" s="56">
        <v>40848</v>
      </c>
      <c r="F22" s="76">
        <v>41640</v>
      </c>
      <c r="G22" s="34">
        <v>232</v>
      </c>
      <c r="H22" s="77">
        <v>34.768000000000001</v>
      </c>
      <c r="I22" s="78">
        <v>1</v>
      </c>
      <c r="J22" s="251">
        <v>592.29999999999995</v>
      </c>
      <c r="K22" s="83"/>
      <c r="M22" s="73" t="str">
        <f>+LOOKUP(B22,COD_FIN!C$5:C$44,COD_FIN!B$5:B$44)</f>
        <v>HLM</v>
      </c>
    </row>
    <row r="23" spans="1:13" x14ac:dyDescent="0.3">
      <c r="A23" s="75">
        <f t="shared" si="0"/>
        <v>13</v>
      </c>
      <c r="B23" s="100">
        <v>2750001</v>
      </c>
      <c r="C23" s="74">
        <v>97925</v>
      </c>
      <c r="D23" s="88">
        <v>973318</v>
      </c>
      <c r="E23" s="56">
        <v>40238</v>
      </c>
      <c r="F23" s="76">
        <v>41760</v>
      </c>
      <c r="G23" s="34">
        <v>59</v>
      </c>
      <c r="H23" s="77">
        <v>33.880000000000003</v>
      </c>
      <c r="I23" s="78">
        <v>2</v>
      </c>
      <c r="J23" s="251">
        <v>591.5</v>
      </c>
      <c r="K23" s="83"/>
      <c r="M23" s="73" t="str">
        <f>+LOOKUP(B23,COD_FIN!C$5:C$44,COD_FIN!B$5:B$44)</f>
        <v>GSB</v>
      </c>
    </row>
    <row r="24" spans="1:13" x14ac:dyDescent="0.3">
      <c r="A24" s="75">
        <f t="shared" si="0"/>
        <v>14</v>
      </c>
      <c r="B24" s="100">
        <v>102960001</v>
      </c>
      <c r="C24" s="74">
        <v>86899</v>
      </c>
      <c r="D24" s="88" t="s">
        <v>14</v>
      </c>
      <c r="E24" s="56">
        <v>39022</v>
      </c>
      <c r="F24" s="76">
        <v>41395</v>
      </c>
      <c r="G24" s="34">
        <v>305</v>
      </c>
      <c r="H24" s="77">
        <v>64.790000000000006</v>
      </c>
      <c r="I24" s="78">
        <v>5</v>
      </c>
      <c r="J24" s="251">
        <v>573.79999999999995</v>
      </c>
      <c r="K24" s="83"/>
      <c r="M24" s="73" t="str">
        <f>+LOOKUP(B24,COD_FIN!C$5:C$44,COD_FIN!B$5:B$44)</f>
        <v>HLM</v>
      </c>
    </row>
    <row r="25" spans="1:13" x14ac:dyDescent="0.3">
      <c r="A25" s="75">
        <f t="shared" si="0"/>
        <v>15</v>
      </c>
      <c r="B25" s="100">
        <v>180001</v>
      </c>
      <c r="C25" s="74">
        <v>99438</v>
      </c>
      <c r="D25" s="88">
        <v>2018</v>
      </c>
      <c r="E25" s="56">
        <v>40391</v>
      </c>
      <c r="F25" s="76">
        <v>41365</v>
      </c>
      <c r="G25" s="34">
        <v>220</v>
      </c>
      <c r="H25" s="77">
        <v>39.537999999999997</v>
      </c>
      <c r="I25" s="78">
        <v>1</v>
      </c>
      <c r="J25" s="251">
        <v>568.5</v>
      </c>
      <c r="K25" s="83"/>
      <c r="M25" s="73" t="str">
        <f>+LOOKUP(B25,COD_FIN!C$5:C$44,COD_FIN!B$5:B$44)</f>
        <v>HLL</v>
      </c>
    </row>
    <row r="26" spans="1:13" x14ac:dyDescent="0.3">
      <c r="A26" s="75">
        <f t="shared" si="0"/>
        <v>16</v>
      </c>
      <c r="B26" s="100">
        <v>106500002</v>
      </c>
      <c r="C26" s="74">
        <v>100042</v>
      </c>
      <c r="D26" s="88" t="s">
        <v>157</v>
      </c>
      <c r="E26" s="56">
        <v>40483</v>
      </c>
      <c r="F26" s="76">
        <v>41699</v>
      </c>
      <c r="G26" s="34">
        <v>159</v>
      </c>
      <c r="H26" s="77">
        <v>42.539000000000001</v>
      </c>
      <c r="I26" s="78">
        <v>2</v>
      </c>
      <c r="J26" s="251">
        <v>566.20000000000005</v>
      </c>
      <c r="K26" s="83"/>
      <c r="M26" s="73" t="str">
        <f>+LOOKUP(B26,COD_FIN!C$5:C$44,COD_FIN!B$5:B$44)</f>
        <v>GVI</v>
      </c>
    </row>
    <row r="27" spans="1:13" x14ac:dyDescent="0.3">
      <c r="A27" s="75">
        <f t="shared" si="0"/>
        <v>17</v>
      </c>
      <c r="B27" s="100">
        <v>2580001</v>
      </c>
      <c r="C27" s="74">
        <v>80476</v>
      </c>
      <c r="D27" s="88" t="s">
        <v>91</v>
      </c>
      <c r="E27" s="56">
        <v>37803</v>
      </c>
      <c r="F27" s="76">
        <v>41395</v>
      </c>
      <c r="G27" s="34">
        <v>305</v>
      </c>
      <c r="H27" s="77">
        <v>60.99</v>
      </c>
      <c r="I27" s="78">
        <v>6</v>
      </c>
      <c r="J27" s="251">
        <v>562.70000000000005</v>
      </c>
      <c r="K27" s="83"/>
      <c r="M27" s="73" t="str">
        <f>+LOOKUP(B27,COD_FIN!C$5:C$44,COD_FIN!B$5:B$44)</f>
        <v>GSB</v>
      </c>
    </row>
    <row r="28" spans="1:13" x14ac:dyDescent="0.3">
      <c r="A28" s="75">
        <f t="shared" si="0"/>
        <v>18</v>
      </c>
      <c r="B28" s="100">
        <v>1260001</v>
      </c>
      <c r="C28" s="74">
        <v>85738</v>
      </c>
      <c r="D28" s="88" t="s">
        <v>47</v>
      </c>
      <c r="E28" s="56">
        <v>38899</v>
      </c>
      <c r="F28" s="76">
        <v>41730</v>
      </c>
      <c r="G28" s="34">
        <v>82</v>
      </c>
      <c r="H28" s="77">
        <v>55.55</v>
      </c>
      <c r="I28" s="78">
        <v>5</v>
      </c>
      <c r="J28" s="251">
        <v>558.70000000000005</v>
      </c>
      <c r="K28" s="83"/>
      <c r="M28" s="73" t="str">
        <f>+LOOKUP(B28,COD_FIN!C$5:C$44,COD_FIN!B$5:B$44)</f>
        <v>HSF</v>
      </c>
    </row>
    <row r="29" spans="1:13" x14ac:dyDescent="0.3">
      <c r="A29" s="75">
        <f t="shared" si="0"/>
        <v>19</v>
      </c>
      <c r="B29" s="100">
        <v>760001</v>
      </c>
      <c r="C29" s="74">
        <v>100209</v>
      </c>
      <c r="D29" s="88" t="s">
        <v>334</v>
      </c>
      <c r="E29" s="56">
        <v>40603</v>
      </c>
      <c r="F29" s="76">
        <v>41456</v>
      </c>
      <c r="G29" s="34">
        <v>305</v>
      </c>
      <c r="H29" s="77">
        <v>45.43</v>
      </c>
      <c r="I29" s="78">
        <v>1</v>
      </c>
      <c r="J29" s="251">
        <v>556.6</v>
      </c>
      <c r="K29" s="83"/>
      <c r="M29" s="73" t="str">
        <f>+LOOKUP(B29,COD_FIN!C$5:C$44,COD_FIN!B$5:B$44)</f>
        <v>JAU</v>
      </c>
    </row>
    <row r="30" spans="1:13" x14ac:dyDescent="0.3">
      <c r="A30" s="75">
        <f t="shared" si="0"/>
        <v>20</v>
      </c>
      <c r="B30" s="100">
        <v>3600001</v>
      </c>
      <c r="C30" s="74">
        <v>101940</v>
      </c>
      <c r="D30" s="88" t="s">
        <v>311</v>
      </c>
      <c r="E30" s="56">
        <v>40817</v>
      </c>
      <c r="F30" s="76">
        <v>41548</v>
      </c>
      <c r="G30" s="34">
        <v>275</v>
      </c>
      <c r="H30" s="77">
        <v>43.45</v>
      </c>
      <c r="I30" s="78">
        <v>1</v>
      </c>
      <c r="J30" s="251">
        <v>554.20000000000005</v>
      </c>
      <c r="K30" s="83"/>
      <c r="M30" s="73" t="str">
        <f>+LOOKUP(B30,COD_FIN!C$5:C$44,COD_FIN!B$5:B$44)</f>
        <v>MOS</v>
      </c>
    </row>
    <row r="31" spans="1:13" x14ac:dyDescent="0.3">
      <c r="A31" s="75">
        <f t="shared" si="0"/>
        <v>21</v>
      </c>
      <c r="B31" s="100">
        <v>3600001</v>
      </c>
      <c r="C31" s="74">
        <v>98131</v>
      </c>
      <c r="D31" s="88" t="s">
        <v>92</v>
      </c>
      <c r="E31" s="56">
        <v>40330</v>
      </c>
      <c r="F31" s="76">
        <v>41426</v>
      </c>
      <c r="G31" s="34">
        <v>305</v>
      </c>
      <c r="H31" s="77">
        <v>49.72</v>
      </c>
      <c r="I31" s="78">
        <v>2</v>
      </c>
      <c r="J31" s="251">
        <v>547.5</v>
      </c>
      <c r="K31" s="83"/>
      <c r="M31" s="73" t="str">
        <f>+LOOKUP(B31,COD_FIN!C$5:C$44,COD_FIN!B$5:B$44)</f>
        <v>MOS</v>
      </c>
    </row>
    <row r="32" spans="1:13" x14ac:dyDescent="0.3">
      <c r="A32" s="75">
        <f t="shared" si="0"/>
        <v>22</v>
      </c>
      <c r="B32" s="100">
        <v>102960001</v>
      </c>
      <c r="C32" s="74">
        <v>100805</v>
      </c>
      <c r="D32" s="88" t="s">
        <v>335</v>
      </c>
      <c r="E32" s="56">
        <v>40603</v>
      </c>
      <c r="F32" s="76">
        <v>41395</v>
      </c>
      <c r="G32" s="34">
        <v>305</v>
      </c>
      <c r="H32" s="77">
        <v>43.89</v>
      </c>
      <c r="I32" s="78">
        <v>1</v>
      </c>
      <c r="J32" s="251">
        <v>545.79999999999995</v>
      </c>
      <c r="K32" s="83"/>
      <c r="M32" s="73" t="str">
        <f>+LOOKUP(B32,COD_FIN!C$5:C$44,COD_FIN!B$5:B$44)</f>
        <v>HLM</v>
      </c>
    </row>
    <row r="33" spans="1:13" x14ac:dyDescent="0.3">
      <c r="A33" s="75">
        <f t="shared" si="0"/>
        <v>23</v>
      </c>
      <c r="B33" s="100">
        <v>2840001</v>
      </c>
      <c r="C33" s="74">
        <v>87908</v>
      </c>
      <c r="D33" s="88" t="s">
        <v>79</v>
      </c>
      <c r="E33" s="56">
        <v>39142</v>
      </c>
      <c r="F33" s="76">
        <v>41821</v>
      </c>
      <c r="G33" s="34">
        <v>31</v>
      </c>
      <c r="H33" s="77">
        <v>50.984999999999999</v>
      </c>
      <c r="I33" s="78">
        <v>5</v>
      </c>
      <c r="J33" s="251">
        <v>542.29999999999995</v>
      </c>
      <c r="K33" s="83"/>
      <c r="M33" s="73" t="str">
        <f>+LOOKUP(B33,COD_FIN!C$5:C$44,COD_FIN!B$5:B$44)</f>
        <v>LAP</v>
      </c>
    </row>
    <row r="34" spans="1:13" x14ac:dyDescent="0.3">
      <c r="A34" s="75">
        <f t="shared" si="0"/>
        <v>24</v>
      </c>
      <c r="B34" s="100">
        <v>1260001</v>
      </c>
      <c r="C34" s="74">
        <v>82012</v>
      </c>
      <c r="D34" s="88" t="s">
        <v>13</v>
      </c>
      <c r="E34" s="56">
        <v>38292</v>
      </c>
      <c r="F34" s="76">
        <v>41426</v>
      </c>
      <c r="G34" s="34">
        <v>305</v>
      </c>
      <c r="H34" s="77">
        <v>62.1</v>
      </c>
      <c r="I34" s="78">
        <v>6</v>
      </c>
      <c r="J34" s="251">
        <v>539.1</v>
      </c>
      <c r="K34" s="83"/>
      <c r="M34" s="73" t="str">
        <f>+LOOKUP(B34,COD_FIN!C$5:C$44,COD_FIN!B$5:B$44)</f>
        <v>HSF</v>
      </c>
    </row>
    <row r="35" spans="1:13" x14ac:dyDescent="0.3">
      <c r="A35" s="75">
        <f t="shared" si="0"/>
        <v>25</v>
      </c>
      <c r="B35" s="100">
        <v>2840001</v>
      </c>
      <c r="C35" s="74">
        <v>93869</v>
      </c>
      <c r="D35" s="88" t="s">
        <v>92</v>
      </c>
      <c r="E35" s="56">
        <v>39873</v>
      </c>
      <c r="F35" s="76">
        <v>41426</v>
      </c>
      <c r="G35" s="34">
        <v>305</v>
      </c>
      <c r="H35" s="77">
        <v>53.35</v>
      </c>
      <c r="I35" s="78">
        <v>3</v>
      </c>
      <c r="J35" s="251">
        <v>526.6</v>
      </c>
      <c r="K35" s="83"/>
      <c r="M35" s="73" t="str">
        <f>+LOOKUP(B35,COD_FIN!C$5:C$44,COD_FIN!B$5:B$44)</f>
        <v>LAP</v>
      </c>
    </row>
    <row r="36" spans="1:13" x14ac:dyDescent="0.3">
      <c r="A36" s="34">
        <v>26</v>
      </c>
      <c r="B36" s="100">
        <v>180001</v>
      </c>
      <c r="C36" s="74">
        <v>99435</v>
      </c>
      <c r="D36" s="88">
        <v>2018</v>
      </c>
      <c r="E36" s="56">
        <v>40391</v>
      </c>
      <c r="F36" s="76">
        <v>41365</v>
      </c>
      <c r="G36" s="34">
        <v>231</v>
      </c>
      <c r="H36" s="77">
        <v>40.491999999999997</v>
      </c>
      <c r="I36" s="78">
        <v>1</v>
      </c>
      <c r="J36" s="251">
        <v>525.79999999999995</v>
      </c>
      <c r="M36" s="73" t="str">
        <f>+LOOKUP(B36,COD_FIN!C$5:C$44,COD_FIN!B$5:B$44)</f>
        <v>HLL</v>
      </c>
    </row>
    <row r="37" spans="1:13" x14ac:dyDescent="0.3">
      <c r="A37" s="34">
        <f>A36+1</f>
        <v>27</v>
      </c>
      <c r="B37" s="100">
        <v>3600001</v>
      </c>
      <c r="C37" s="74">
        <v>101201</v>
      </c>
      <c r="D37" s="88" t="s">
        <v>311</v>
      </c>
      <c r="E37" s="56">
        <v>40725</v>
      </c>
      <c r="F37" s="76">
        <v>41426</v>
      </c>
      <c r="G37" s="34">
        <v>305</v>
      </c>
      <c r="H37" s="77">
        <v>41.47</v>
      </c>
      <c r="I37" s="78">
        <v>1</v>
      </c>
      <c r="J37" s="251">
        <v>524.79999999999995</v>
      </c>
      <c r="M37" s="73" t="str">
        <f>+LOOKUP(B37,COD_FIN!C$5:C$44,COD_FIN!B$5:B$44)</f>
        <v>MOS</v>
      </c>
    </row>
    <row r="38" spans="1:13" x14ac:dyDescent="0.3">
      <c r="A38" s="34">
        <f t="shared" ref="A38:A60" si="1">A37+1</f>
        <v>28</v>
      </c>
      <c r="B38" s="100">
        <v>2750001</v>
      </c>
      <c r="C38" s="74">
        <v>96929</v>
      </c>
      <c r="D38" s="88" t="s">
        <v>336</v>
      </c>
      <c r="E38" s="56">
        <v>40087</v>
      </c>
      <c r="F38" s="76">
        <v>41791</v>
      </c>
      <c r="G38" s="34">
        <v>57</v>
      </c>
      <c r="H38" s="77">
        <v>38.231999999999999</v>
      </c>
      <c r="I38" s="78">
        <v>3</v>
      </c>
      <c r="J38" s="251">
        <v>520.70000000000005</v>
      </c>
      <c r="M38" s="73" t="str">
        <f>+LOOKUP(B38,COD_FIN!C$5:C$44,COD_FIN!B$5:B$44)</f>
        <v>GSB</v>
      </c>
    </row>
    <row r="39" spans="1:13" x14ac:dyDescent="0.3">
      <c r="A39" s="34">
        <f t="shared" si="1"/>
        <v>29</v>
      </c>
      <c r="B39" s="100">
        <v>990082</v>
      </c>
      <c r="C39" s="74">
        <v>88109</v>
      </c>
      <c r="D39" s="88" t="s">
        <v>337</v>
      </c>
      <c r="E39" s="56">
        <v>38838</v>
      </c>
      <c r="F39" s="76">
        <v>41456</v>
      </c>
      <c r="G39" s="34">
        <v>80</v>
      </c>
      <c r="H39" s="77">
        <v>46.055999999999997</v>
      </c>
      <c r="I39" s="78">
        <v>5</v>
      </c>
      <c r="J39" s="251">
        <v>520.5</v>
      </c>
      <c r="M39" s="73" t="str">
        <f>+LOOKUP(B39,COD_FIN!C$5:C$44,COD_FIN!B$5:B$44)</f>
        <v>FLK</v>
      </c>
    </row>
    <row r="40" spans="1:13" x14ac:dyDescent="0.3">
      <c r="A40" s="34">
        <f t="shared" si="1"/>
        <v>30</v>
      </c>
      <c r="B40" s="100">
        <v>490016</v>
      </c>
      <c r="C40" s="74">
        <v>91656</v>
      </c>
      <c r="D40" s="88" t="s">
        <v>338</v>
      </c>
      <c r="E40" s="56">
        <v>39479</v>
      </c>
      <c r="F40" s="76">
        <v>41791</v>
      </c>
      <c r="G40" s="34">
        <v>52</v>
      </c>
      <c r="H40" s="77">
        <v>40.744</v>
      </c>
      <c r="I40" s="78">
        <v>4</v>
      </c>
      <c r="J40" s="251">
        <v>518.6</v>
      </c>
      <c r="M40" s="73" t="str">
        <f>+LOOKUP(B40,COD_FIN!C$5:C$44,COD_FIN!B$5:B$44)</f>
        <v>ISL</v>
      </c>
    </row>
    <row r="41" spans="1:13" x14ac:dyDescent="0.3">
      <c r="A41" s="34">
        <f t="shared" si="1"/>
        <v>31</v>
      </c>
      <c r="B41" s="100">
        <v>106730001</v>
      </c>
      <c r="C41" s="74">
        <v>93164</v>
      </c>
      <c r="D41" s="88" t="s">
        <v>332</v>
      </c>
      <c r="E41" s="56">
        <v>39600</v>
      </c>
      <c r="F41" s="76">
        <v>41609</v>
      </c>
      <c r="G41" s="34">
        <v>92</v>
      </c>
      <c r="H41" s="77">
        <v>44.338999999999999</v>
      </c>
      <c r="I41" s="78">
        <v>4</v>
      </c>
      <c r="J41" s="251">
        <v>515.5</v>
      </c>
      <c r="M41" s="73" t="str">
        <f>+LOOKUP(B41,COD_FIN!C$5:C$44,COD_FIN!B$5:B$44)</f>
        <v>GPA</v>
      </c>
    </row>
    <row r="42" spans="1:13" x14ac:dyDescent="0.3">
      <c r="A42" s="34">
        <f t="shared" si="1"/>
        <v>32</v>
      </c>
      <c r="B42" s="100">
        <v>102960001</v>
      </c>
      <c r="C42" s="74">
        <v>102332</v>
      </c>
      <c r="D42" s="88" t="s">
        <v>333</v>
      </c>
      <c r="E42" s="56">
        <v>40787</v>
      </c>
      <c r="F42" s="76">
        <v>41640</v>
      </c>
      <c r="G42" s="34">
        <v>224</v>
      </c>
      <c r="H42" s="77">
        <v>34.661999999999999</v>
      </c>
      <c r="I42" s="78">
        <v>1</v>
      </c>
      <c r="J42" s="251">
        <v>513.20000000000005</v>
      </c>
      <c r="M42" s="73" t="str">
        <f>+LOOKUP(B42,COD_FIN!C$5:C$44,COD_FIN!B$5:B$44)</f>
        <v>HLM</v>
      </c>
    </row>
    <row r="43" spans="1:13" x14ac:dyDescent="0.3">
      <c r="A43" s="34">
        <f t="shared" si="1"/>
        <v>33</v>
      </c>
      <c r="B43" s="100">
        <v>760001</v>
      </c>
      <c r="C43" s="74">
        <v>85264</v>
      </c>
      <c r="D43" s="88" t="s">
        <v>339</v>
      </c>
      <c r="E43" s="56">
        <v>38808</v>
      </c>
      <c r="F43" s="76">
        <v>41640</v>
      </c>
      <c r="G43" s="34">
        <v>163</v>
      </c>
      <c r="H43" s="77">
        <v>40.74</v>
      </c>
      <c r="I43" s="78">
        <v>4</v>
      </c>
      <c r="J43" s="251">
        <v>511.6</v>
      </c>
      <c r="M43" s="73" t="str">
        <f>+LOOKUP(B43,COD_FIN!C$5:C$44,COD_FIN!B$5:B$44)</f>
        <v>JAU</v>
      </c>
    </row>
    <row r="44" spans="1:13" x14ac:dyDescent="0.3">
      <c r="A44" s="34">
        <f t="shared" si="1"/>
        <v>34</v>
      </c>
      <c r="B44" s="100">
        <v>106730001</v>
      </c>
      <c r="C44" s="74">
        <v>92259</v>
      </c>
      <c r="D44" s="88">
        <v>1447</v>
      </c>
      <c r="E44" s="56">
        <v>39173</v>
      </c>
      <c r="F44" s="76">
        <v>41456</v>
      </c>
      <c r="G44" s="34">
        <v>230</v>
      </c>
      <c r="H44" s="77">
        <v>52.537999999999997</v>
      </c>
      <c r="I44" s="78">
        <v>4</v>
      </c>
      <c r="J44" s="251">
        <v>508.5</v>
      </c>
      <c r="M44" s="73" t="str">
        <f>+LOOKUP(B44,COD_FIN!C$5:C$44,COD_FIN!B$5:B$44)</f>
        <v>GPA</v>
      </c>
    </row>
    <row r="45" spans="1:13" x14ac:dyDescent="0.3">
      <c r="A45" s="34">
        <f t="shared" si="1"/>
        <v>35</v>
      </c>
      <c r="B45" s="100">
        <v>2760001</v>
      </c>
      <c r="C45" s="74">
        <v>86952</v>
      </c>
      <c r="D45" s="88" t="s">
        <v>186</v>
      </c>
      <c r="E45" s="56">
        <v>39083</v>
      </c>
      <c r="F45" s="76">
        <v>41609</v>
      </c>
      <c r="G45" s="34">
        <v>39</v>
      </c>
      <c r="H45" s="77">
        <v>50.496000000000002</v>
      </c>
      <c r="I45" s="78">
        <v>4</v>
      </c>
      <c r="J45" s="251">
        <v>507.4</v>
      </c>
      <c r="M45" s="73" t="str">
        <f>+LOOKUP(B45,COD_FIN!C$5:C$44,COD_FIN!B$5:B$44)</f>
        <v>DRV</v>
      </c>
    </row>
    <row r="46" spans="1:13" x14ac:dyDescent="0.3">
      <c r="A46" s="34">
        <f t="shared" si="1"/>
        <v>36</v>
      </c>
      <c r="B46" s="100">
        <v>106730001</v>
      </c>
      <c r="C46" s="74">
        <v>93190</v>
      </c>
      <c r="D46" s="88" t="s">
        <v>340</v>
      </c>
      <c r="E46" s="56">
        <v>39661</v>
      </c>
      <c r="F46" s="76">
        <v>41487</v>
      </c>
      <c r="G46" s="34">
        <v>196</v>
      </c>
      <c r="H46" s="77">
        <v>55.319000000000003</v>
      </c>
      <c r="I46" s="78">
        <v>3</v>
      </c>
      <c r="J46" s="251">
        <v>503.1</v>
      </c>
      <c r="M46" s="73" t="str">
        <f>+LOOKUP(B46,COD_FIN!C$5:C$44,COD_FIN!B$5:B$44)</f>
        <v>GPA</v>
      </c>
    </row>
    <row r="47" spans="1:13" x14ac:dyDescent="0.3">
      <c r="A47" s="34">
        <f t="shared" si="1"/>
        <v>37</v>
      </c>
      <c r="B47" s="100">
        <v>102960001</v>
      </c>
      <c r="C47" s="74">
        <v>93824</v>
      </c>
      <c r="D47" s="88" t="s">
        <v>128</v>
      </c>
      <c r="E47" s="56">
        <v>39783</v>
      </c>
      <c r="F47" s="76">
        <v>41671</v>
      </c>
      <c r="G47" s="34">
        <v>180</v>
      </c>
      <c r="H47" s="77">
        <v>55.335000000000001</v>
      </c>
      <c r="I47" s="78">
        <v>3</v>
      </c>
      <c r="J47" s="251">
        <v>500.7</v>
      </c>
      <c r="M47" s="73" t="str">
        <f>+LOOKUP(B47,COD_FIN!C$5:C$44,COD_FIN!B$5:B$44)</f>
        <v>HLM</v>
      </c>
    </row>
    <row r="48" spans="1:13" x14ac:dyDescent="0.3">
      <c r="A48" s="34">
        <f t="shared" si="1"/>
        <v>38</v>
      </c>
      <c r="B48" s="100">
        <v>102960001</v>
      </c>
      <c r="C48" s="74">
        <v>96734</v>
      </c>
      <c r="D48" s="88" t="s">
        <v>127</v>
      </c>
      <c r="E48" s="56">
        <v>40269</v>
      </c>
      <c r="F48" s="76">
        <v>41426</v>
      </c>
      <c r="G48" s="34">
        <v>305</v>
      </c>
      <c r="H48" s="77">
        <v>51.81</v>
      </c>
      <c r="I48" s="78">
        <v>2</v>
      </c>
      <c r="J48" s="251">
        <v>500.7</v>
      </c>
      <c r="M48" s="73" t="str">
        <f>+LOOKUP(B48,COD_FIN!C$5:C$44,COD_FIN!B$5:B$44)</f>
        <v>HLM</v>
      </c>
    </row>
    <row r="49" spans="1:13" x14ac:dyDescent="0.3">
      <c r="A49" s="34">
        <f t="shared" si="1"/>
        <v>39</v>
      </c>
      <c r="B49" s="100">
        <v>102960001</v>
      </c>
      <c r="C49" s="74">
        <v>97826</v>
      </c>
      <c r="D49" s="88" t="s">
        <v>186</v>
      </c>
      <c r="E49" s="56">
        <v>40269</v>
      </c>
      <c r="F49" s="76">
        <v>41671</v>
      </c>
      <c r="G49" s="34">
        <v>199</v>
      </c>
      <c r="H49" s="77">
        <v>53.927999999999997</v>
      </c>
      <c r="I49" s="78">
        <v>3</v>
      </c>
      <c r="J49" s="251">
        <v>500</v>
      </c>
      <c r="M49" s="73" t="str">
        <f>+LOOKUP(B49,COD_FIN!C$5:C$44,COD_FIN!B$5:B$44)</f>
        <v>HLM</v>
      </c>
    </row>
    <row r="50" spans="1:13" x14ac:dyDescent="0.3">
      <c r="A50" s="34">
        <f t="shared" si="1"/>
        <v>40</v>
      </c>
      <c r="B50" s="100">
        <v>2750001</v>
      </c>
      <c r="C50" s="74">
        <v>94923</v>
      </c>
      <c r="D50" s="88" t="s">
        <v>341</v>
      </c>
      <c r="E50" s="56">
        <v>39814</v>
      </c>
      <c r="F50" s="76">
        <v>41609</v>
      </c>
      <c r="G50" s="34">
        <v>230</v>
      </c>
      <c r="H50" s="77">
        <v>51.612000000000002</v>
      </c>
      <c r="I50" s="78">
        <v>3</v>
      </c>
      <c r="J50" s="251">
        <v>496.4</v>
      </c>
      <c r="M50" s="73" t="str">
        <f>+LOOKUP(B50,COD_FIN!C$5:C$44,COD_FIN!B$5:B$44)</f>
        <v>GSB</v>
      </c>
    </row>
    <row r="51" spans="1:13" x14ac:dyDescent="0.3">
      <c r="A51" s="34">
        <f t="shared" si="1"/>
        <v>41</v>
      </c>
      <c r="B51" s="100">
        <v>2750001</v>
      </c>
      <c r="C51" s="74">
        <v>96258</v>
      </c>
      <c r="D51" s="88">
        <v>973318</v>
      </c>
      <c r="E51" s="56">
        <v>40026</v>
      </c>
      <c r="F51" s="76">
        <v>41760</v>
      </c>
      <c r="G51" s="34">
        <v>66</v>
      </c>
      <c r="H51" s="77">
        <v>40.076000000000001</v>
      </c>
      <c r="I51" s="78">
        <v>3</v>
      </c>
      <c r="J51" s="251">
        <v>496.4</v>
      </c>
      <c r="M51" s="73" t="str">
        <f>+LOOKUP(B51,COD_FIN!C$5:C$44,COD_FIN!B$5:B$44)</f>
        <v>GSB</v>
      </c>
    </row>
    <row r="52" spans="1:13" x14ac:dyDescent="0.3">
      <c r="A52" s="34">
        <f t="shared" si="1"/>
        <v>42</v>
      </c>
      <c r="B52" s="100">
        <v>2840001</v>
      </c>
      <c r="C52" s="74">
        <v>88193</v>
      </c>
      <c r="D52" s="88" t="s">
        <v>342</v>
      </c>
      <c r="E52" s="56">
        <v>39173</v>
      </c>
      <c r="F52" s="76">
        <v>41640</v>
      </c>
      <c r="G52" s="34">
        <v>194</v>
      </c>
      <c r="H52" s="77">
        <v>59.832000000000001</v>
      </c>
      <c r="I52" s="78">
        <v>5</v>
      </c>
      <c r="J52" s="251">
        <v>494.9</v>
      </c>
      <c r="M52" s="73" t="str">
        <f>+LOOKUP(B52,COD_FIN!C$5:C$44,COD_FIN!B$5:B$44)</f>
        <v>LAP</v>
      </c>
    </row>
    <row r="53" spans="1:13" x14ac:dyDescent="0.3">
      <c r="A53" s="34">
        <f t="shared" si="1"/>
        <v>43</v>
      </c>
      <c r="B53" s="100">
        <v>102960001</v>
      </c>
      <c r="C53" s="74">
        <v>100068</v>
      </c>
      <c r="D53" s="88" t="s">
        <v>335</v>
      </c>
      <c r="E53" s="56">
        <v>40483</v>
      </c>
      <c r="F53" s="76">
        <v>41579</v>
      </c>
      <c r="G53" s="34">
        <v>264</v>
      </c>
      <c r="H53" s="77">
        <v>50.14</v>
      </c>
      <c r="I53" s="78">
        <v>2</v>
      </c>
      <c r="J53" s="251">
        <v>493.6</v>
      </c>
      <c r="M53" s="73" t="str">
        <f>+LOOKUP(B53,COD_FIN!C$5:C$44,COD_FIN!B$5:B$44)</f>
        <v>HLM</v>
      </c>
    </row>
    <row r="54" spans="1:13" x14ac:dyDescent="0.3">
      <c r="A54" s="34">
        <f t="shared" si="1"/>
        <v>44</v>
      </c>
      <c r="B54" s="100">
        <v>2760001</v>
      </c>
      <c r="C54" s="74">
        <v>87057</v>
      </c>
      <c r="D54" s="88" t="s">
        <v>343</v>
      </c>
      <c r="E54" s="56">
        <v>39142</v>
      </c>
      <c r="F54" s="76">
        <v>41579</v>
      </c>
      <c r="G54" s="34">
        <v>46</v>
      </c>
      <c r="H54" s="77">
        <v>40.607999999999997</v>
      </c>
      <c r="I54" s="78">
        <v>4</v>
      </c>
      <c r="J54" s="251">
        <v>485.3</v>
      </c>
      <c r="M54" s="73" t="str">
        <f>+LOOKUP(B54,COD_FIN!C$5:C$44,COD_FIN!B$5:B$44)</f>
        <v>DRV</v>
      </c>
    </row>
    <row r="55" spans="1:13" x14ac:dyDescent="0.3">
      <c r="A55" s="34">
        <f t="shared" si="1"/>
        <v>45</v>
      </c>
      <c r="B55" s="100">
        <v>2840001</v>
      </c>
      <c r="C55" s="74">
        <v>97921</v>
      </c>
      <c r="D55" s="88" t="s">
        <v>187</v>
      </c>
      <c r="E55" s="56">
        <v>40360</v>
      </c>
      <c r="F55" s="76">
        <v>41487</v>
      </c>
      <c r="G55" s="34">
        <v>305</v>
      </c>
      <c r="H55" s="77">
        <v>44.908000000000001</v>
      </c>
      <c r="I55" s="78">
        <v>2</v>
      </c>
      <c r="J55" s="251">
        <v>483.6</v>
      </c>
      <c r="M55" s="73" t="str">
        <f>+LOOKUP(B55,COD_FIN!C$5:C$44,COD_FIN!B$5:B$44)</f>
        <v>LAP</v>
      </c>
    </row>
    <row r="56" spans="1:13" x14ac:dyDescent="0.3">
      <c r="A56" s="34">
        <f t="shared" si="1"/>
        <v>46</v>
      </c>
      <c r="B56" s="100">
        <v>1890027</v>
      </c>
      <c r="C56" s="74">
        <v>94676</v>
      </c>
      <c r="D56" s="88" t="s">
        <v>344</v>
      </c>
      <c r="E56" s="56">
        <v>39661</v>
      </c>
      <c r="F56" s="76">
        <v>41579</v>
      </c>
      <c r="G56" s="34">
        <v>161</v>
      </c>
      <c r="H56" s="77">
        <v>41.79</v>
      </c>
      <c r="I56" s="78">
        <v>3</v>
      </c>
      <c r="J56" s="251">
        <v>482</v>
      </c>
      <c r="M56" s="73" t="str">
        <f>+LOOKUP(B56,COD_FIN!C$5:C$44,COD_FIN!B$5:B$44)</f>
        <v>HET</v>
      </c>
    </row>
    <row r="57" spans="1:13" x14ac:dyDescent="0.3">
      <c r="A57" s="34">
        <f t="shared" si="1"/>
        <v>47</v>
      </c>
      <c r="B57" s="100">
        <v>180001</v>
      </c>
      <c r="C57" s="74">
        <v>100671</v>
      </c>
      <c r="D57" s="88">
        <v>2046</v>
      </c>
      <c r="E57" s="56">
        <v>40544</v>
      </c>
      <c r="F57" s="76">
        <v>41365</v>
      </c>
      <c r="G57" s="34">
        <v>232</v>
      </c>
      <c r="H57" s="77">
        <v>39.326000000000001</v>
      </c>
      <c r="I57" s="78">
        <v>1</v>
      </c>
      <c r="J57" s="251">
        <v>480.9</v>
      </c>
      <c r="M57" s="73" t="str">
        <f>+LOOKUP(B57,COD_FIN!C$5:C$44,COD_FIN!B$5:B$44)</f>
        <v>HLL</v>
      </c>
    </row>
    <row r="58" spans="1:13" x14ac:dyDescent="0.3">
      <c r="A58" s="34">
        <f t="shared" si="1"/>
        <v>48</v>
      </c>
      <c r="B58" s="100">
        <v>2840001</v>
      </c>
      <c r="C58" s="74">
        <v>86813</v>
      </c>
      <c r="D58" s="88" t="s">
        <v>79</v>
      </c>
      <c r="E58" s="56">
        <v>38991</v>
      </c>
      <c r="F58" s="76">
        <v>41487</v>
      </c>
      <c r="G58" s="34">
        <v>305</v>
      </c>
      <c r="H58" s="77">
        <v>54.23</v>
      </c>
      <c r="I58" s="78">
        <v>5</v>
      </c>
      <c r="J58" s="251">
        <v>479.7</v>
      </c>
      <c r="M58" s="73" t="str">
        <f>+LOOKUP(B58,COD_FIN!C$5:C$44,COD_FIN!B$5:B$44)</f>
        <v>LAP</v>
      </c>
    </row>
    <row r="59" spans="1:13" x14ac:dyDescent="0.3">
      <c r="A59" s="34">
        <f t="shared" si="1"/>
        <v>49</v>
      </c>
      <c r="B59" s="100">
        <v>2750001</v>
      </c>
      <c r="C59" s="74">
        <v>92356</v>
      </c>
      <c r="D59" s="88" t="s">
        <v>345</v>
      </c>
      <c r="E59" s="56">
        <v>39417</v>
      </c>
      <c r="F59" s="76">
        <v>41609</v>
      </c>
      <c r="G59" s="34">
        <v>227</v>
      </c>
      <c r="H59" s="77">
        <v>49.203000000000003</v>
      </c>
      <c r="I59" s="78">
        <v>4</v>
      </c>
      <c r="J59" s="251">
        <v>478.1</v>
      </c>
      <c r="M59" s="73" t="str">
        <f>+LOOKUP(B59,COD_FIN!C$5:C$44,COD_FIN!B$5:B$44)</f>
        <v>GSB</v>
      </c>
    </row>
    <row r="60" spans="1:13" x14ac:dyDescent="0.3">
      <c r="A60" s="34">
        <f t="shared" si="1"/>
        <v>50</v>
      </c>
      <c r="B60" s="100">
        <v>1800001</v>
      </c>
      <c r="C60" s="74">
        <v>85878</v>
      </c>
      <c r="D60" s="88" t="s">
        <v>346</v>
      </c>
      <c r="E60" s="56">
        <v>38534</v>
      </c>
      <c r="F60" s="76">
        <v>41487</v>
      </c>
      <c r="G60" s="34">
        <v>211</v>
      </c>
      <c r="H60" s="77">
        <v>45.496000000000002</v>
      </c>
      <c r="I60" s="78">
        <v>4</v>
      </c>
      <c r="J60" s="251">
        <v>477</v>
      </c>
      <c r="M60" s="73" t="str">
        <f>+LOOKUP(B60,COD_FIN!C$5:C$44,COD_FIN!B$5:B$44)</f>
        <v>ESP</v>
      </c>
    </row>
    <row r="61" spans="1:13" x14ac:dyDescent="0.3">
      <c r="B61" s="101"/>
      <c r="M61" s="73"/>
    </row>
    <row r="62" spans="1:13" x14ac:dyDescent="0.3">
      <c r="B62" s="101"/>
      <c r="M62" s="73"/>
    </row>
    <row r="63" spans="1:13" x14ac:dyDescent="0.3">
      <c r="B63" s="101"/>
      <c r="M63" s="73"/>
    </row>
    <row r="64" spans="1:13" x14ac:dyDescent="0.3">
      <c r="B64" s="101"/>
      <c r="M64" s="73"/>
    </row>
    <row r="65" spans="2:13" x14ac:dyDescent="0.3">
      <c r="B65" s="101"/>
      <c r="M65" s="73"/>
    </row>
    <row r="66" spans="2:13" x14ac:dyDescent="0.3">
      <c r="B66" s="101"/>
      <c r="M66" s="73"/>
    </row>
    <row r="67" spans="2:13" x14ac:dyDescent="0.3">
      <c r="B67" s="101"/>
      <c r="M67" s="73"/>
    </row>
    <row r="68" spans="2:13" x14ac:dyDescent="0.3">
      <c r="B68" s="101"/>
      <c r="M68" s="73"/>
    </row>
    <row r="69" spans="2:13" x14ac:dyDescent="0.3">
      <c r="B69" s="101"/>
      <c r="M69" s="73"/>
    </row>
    <row r="70" spans="2:13" x14ac:dyDescent="0.3">
      <c r="B70" s="101"/>
      <c r="M70" s="73"/>
    </row>
    <row r="71" spans="2:13" x14ac:dyDescent="0.3">
      <c r="B71" s="101"/>
      <c r="M71" s="73"/>
    </row>
    <row r="72" spans="2:13" x14ac:dyDescent="0.3">
      <c r="B72" s="101"/>
      <c r="M72" s="73"/>
    </row>
    <row r="73" spans="2:13" x14ac:dyDescent="0.3">
      <c r="B73" s="101"/>
      <c r="M73" s="73"/>
    </row>
    <row r="74" spans="2:13" x14ac:dyDescent="0.3">
      <c r="B74" s="101"/>
      <c r="M74" s="73"/>
    </row>
    <row r="75" spans="2:13" x14ac:dyDescent="0.3">
      <c r="B75" s="101"/>
      <c r="M75" s="73"/>
    </row>
    <row r="76" spans="2:13" x14ac:dyDescent="0.3">
      <c r="B76" s="101"/>
      <c r="M76" s="73"/>
    </row>
    <row r="77" spans="2:13" x14ac:dyDescent="0.3">
      <c r="B77" s="101"/>
      <c r="M77" s="73"/>
    </row>
    <row r="78" spans="2:13" x14ac:dyDescent="0.3">
      <c r="B78" s="101"/>
      <c r="M78" s="73"/>
    </row>
    <row r="79" spans="2:13" x14ac:dyDescent="0.3">
      <c r="B79" s="101"/>
      <c r="M79" s="73"/>
    </row>
    <row r="80" spans="2:13" x14ac:dyDescent="0.3">
      <c r="B80" s="101"/>
      <c r="M80" s="73"/>
    </row>
    <row r="81" spans="2:13" x14ac:dyDescent="0.3">
      <c r="B81" s="101"/>
      <c r="M81" s="73"/>
    </row>
    <row r="82" spans="2:13" x14ac:dyDescent="0.3">
      <c r="B82" s="101"/>
      <c r="M82" s="73"/>
    </row>
    <row r="83" spans="2:13" x14ac:dyDescent="0.3">
      <c r="B83" s="101"/>
      <c r="M83" s="73"/>
    </row>
    <row r="84" spans="2:13" x14ac:dyDescent="0.3">
      <c r="B84" s="101"/>
      <c r="M84" s="73"/>
    </row>
    <row r="85" spans="2:13" x14ac:dyDescent="0.3">
      <c r="B85" s="101"/>
      <c r="M85" s="73"/>
    </row>
    <row r="86" spans="2:13" x14ac:dyDescent="0.3">
      <c r="B86" s="101"/>
      <c r="M86" s="73"/>
    </row>
    <row r="87" spans="2:13" x14ac:dyDescent="0.3">
      <c r="B87" s="101"/>
      <c r="M87" s="73"/>
    </row>
    <row r="88" spans="2:13" x14ac:dyDescent="0.3">
      <c r="B88" s="101"/>
      <c r="M88" s="73"/>
    </row>
    <row r="89" spans="2:13" x14ac:dyDescent="0.3">
      <c r="B89" s="101"/>
      <c r="M89" s="73"/>
    </row>
    <row r="90" spans="2:13" x14ac:dyDescent="0.3">
      <c r="B90" s="101"/>
      <c r="M90" s="73"/>
    </row>
    <row r="91" spans="2:13" x14ac:dyDescent="0.3">
      <c r="B91" s="101"/>
      <c r="M91" s="73"/>
    </row>
    <row r="92" spans="2:13" x14ac:dyDescent="0.3">
      <c r="B92" s="101"/>
      <c r="M92" s="73"/>
    </row>
    <row r="93" spans="2:13" x14ac:dyDescent="0.3">
      <c r="B93" s="101"/>
      <c r="M93" s="73"/>
    </row>
    <row r="94" spans="2:13" x14ac:dyDescent="0.3">
      <c r="B94" s="101"/>
      <c r="M94" s="73"/>
    </row>
    <row r="95" spans="2:13" x14ac:dyDescent="0.3">
      <c r="B95" s="101"/>
      <c r="M95" s="73"/>
    </row>
    <row r="96" spans="2:13" x14ac:dyDescent="0.3">
      <c r="B96" s="101"/>
      <c r="M96" s="73"/>
    </row>
    <row r="97" spans="1:14" s="25" customFormat="1" x14ac:dyDescent="0.3">
      <c r="A97" s="34"/>
      <c r="B97" s="101"/>
      <c r="C97" s="74"/>
      <c r="D97" s="88"/>
      <c r="E97" s="56"/>
      <c r="F97" s="76"/>
      <c r="G97" s="34"/>
      <c r="H97" s="77"/>
      <c r="I97" s="78"/>
      <c r="J97" s="247"/>
      <c r="K97" s="79"/>
      <c r="L97" s="26"/>
      <c r="M97" s="73"/>
      <c r="N97" s="85"/>
    </row>
    <row r="98" spans="1:14" x14ac:dyDescent="0.3">
      <c r="B98" s="101"/>
      <c r="M98" s="73"/>
    </row>
    <row r="99" spans="1:14" x14ac:dyDescent="0.3">
      <c r="B99" s="101"/>
      <c r="M99" s="73"/>
    </row>
    <row r="100" spans="1:14" x14ac:dyDescent="0.3">
      <c r="B100" s="101"/>
      <c r="M100" s="73"/>
    </row>
    <row r="101" spans="1:14" x14ac:dyDescent="0.3">
      <c r="B101" s="101"/>
      <c r="M101" s="73"/>
    </row>
    <row r="102" spans="1:14" x14ac:dyDescent="0.3">
      <c r="B102" s="101"/>
      <c r="M102" s="73"/>
    </row>
    <row r="103" spans="1:14" x14ac:dyDescent="0.3">
      <c r="B103" s="101"/>
      <c r="M103" s="73"/>
    </row>
    <row r="104" spans="1:14" x14ac:dyDescent="0.3">
      <c r="B104" s="101"/>
      <c r="M104" s="73"/>
    </row>
    <row r="105" spans="1:14" x14ac:dyDescent="0.3">
      <c r="B105" s="101"/>
      <c r="M105" s="73"/>
    </row>
    <row r="106" spans="1:14" x14ac:dyDescent="0.3">
      <c r="B106" s="101"/>
      <c r="M106" s="73"/>
    </row>
    <row r="107" spans="1:14" x14ac:dyDescent="0.3">
      <c r="B107" s="101"/>
      <c r="M107" s="73"/>
    </row>
    <row r="108" spans="1:14" x14ac:dyDescent="0.3">
      <c r="B108" s="101"/>
      <c r="M108" s="73"/>
    </row>
    <row r="109" spans="1:14" x14ac:dyDescent="0.3">
      <c r="B109" s="101"/>
      <c r="M109" s="73"/>
    </row>
    <row r="110" spans="1:14" x14ac:dyDescent="0.3">
      <c r="B110" s="101"/>
      <c r="M110" s="73"/>
    </row>
    <row r="111" spans="1:14" x14ac:dyDescent="0.3">
      <c r="B111" s="101"/>
      <c r="M111" s="73"/>
    </row>
    <row r="112" spans="1:14" x14ac:dyDescent="0.3">
      <c r="B112" s="101"/>
      <c r="M112" s="73"/>
    </row>
    <row r="113" spans="2:13" x14ac:dyDescent="0.3">
      <c r="B113" s="101"/>
      <c r="M113" s="73"/>
    </row>
    <row r="114" spans="2:13" x14ac:dyDescent="0.3">
      <c r="B114" s="101"/>
      <c r="M114" s="73"/>
    </row>
    <row r="115" spans="2:13" x14ac:dyDescent="0.3">
      <c r="B115" s="101"/>
      <c r="M115" s="73"/>
    </row>
    <row r="116" spans="2:13" x14ac:dyDescent="0.3">
      <c r="B116" s="101"/>
      <c r="M116" s="73"/>
    </row>
    <row r="117" spans="2:13" x14ac:dyDescent="0.3">
      <c r="B117" s="101"/>
      <c r="M117" s="73"/>
    </row>
    <row r="118" spans="2:13" x14ac:dyDescent="0.3">
      <c r="B118" s="101"/>
      <c r="M118" s="73"/>
    </row>
    <row r="119" spans="2:13" x14ac:dyDescent="0.3">
      <c r="B119" s="101"/>
      <c r="M119" s="73"/>
    </row>
    <row r="120" spans="2:13" x14ac:dyDescent="0.3">
      <c r="B120" s="101"/>
      <c r="M120" s="73"/>
    </row>
    <row r="121" spans="2:13" x14ac:dyDescent="0.3">
      <c r="B121" s="101"/>
      <c r="M121" s="73"/>
    </row>
    <row r="122" spans="2:13" x14ac:dyDescent="0.3">
      <c r="B122" s="101"/>
      <c r="M122" s="73"/>
    </row>
    <row r="123" spans="2:13" x14ac:dyDescent="0.3">
      <c r="B123" s="101"/>
      <c r="M123" s="73"/>
    </row>
    <row r="124" spans="2:13" x14ac:dyDescent="0.3">
      <c r="B124" s="101"/>
      <c r="M124" s="73"/>
    </row>
    <row r="125" spans="2:13" x14ac:dyDescent="0.3">
      <c r="B125" s="101"/>
      <c r="M125" s="73"/>
    </row>
    <row r="126" spans="2:13" x14ac:dyDescent="0.3">
      <c r="B126" s="101"/>
      <c r="M126" s="73"/>
    </row>
    <row r="127" spans="2:13" x14ac:dyDescent="0.3">
      <c r="B127" s="101"/>
      <c r="M127" s="73"/>
    </row>
    <row r="128" spans="2:13" x14ac:dyDescent="0.3">
      <c r="B128" s="101"/>
      <c r="M128" s="73"/>
    </row>
    <row r="129" spans="2:13" x14ac:dyDescent="0.3">
      <c r="B129" s="101"/>
      <c r="M129" s="73"/>
    </row>
    <row r="130" spans="2:13" x14ac:dyDescent="0.3">
      <c r="B130" s="101"/>
      <c r="M130" s="73"/>
    </row>
    <row r="131" spans="2:13" x14ac:dyDescent="0.3">
      <c r="B131" s="101"/>
      <c r="M131" s="73"/>
    </row>
    <row r="132" spans="2:13" x14ac:dyDescent="0.3">
      <c r="B132" s="101"/>
      <c r="M132" s="73"/>
    </row>
    <row r="133" spans="2:13" x14ac:dyDescent="0.3">
      <c r="B133" s="101"/>
      <c r="M133" s="73"/>
    </row>
    <row r="134" spans="2:13" x14ac:dyDescent="0.3">
      <c r="B134" s="101"/>
      <c r="M134" s="73"/>
    </row>
    <row r="135" spans="2:13" x14ac:dyDescent="0.3">
      <c r="B135" s="101"/>
      <c r="M135" s="73"/>
    </row>
    <row r="136" spans="2:13" x14ac:dyDescent="0.3">
      <c r="B136" s="101"/>
      <c r="M136" s="73"/>
    </row>
    <row r="137" spans="2:13" x14ac:dyDescent="0.3">
      <c r="B137" s="102"/>
      <c r="C137" s="60"/>
      <c r="D137" s="51"/>
      <c r="F137" s="56"/>
      <c r="H137" s="57"/>
      <c r="I137" s="81"/>
      <c r="M137" s="80"/>
    </row>
    <row r="138" spans="2:13" x14ac:dyDescent="0.3">
      <c r="B138" s="101"/>
      <c r="M138" s="73"/>
    </row>
    <row r="139" spans="2:13" x14ac:dyDescent="0.3">
      <c r="B139" s="101"/>
      <c r="M139" s="73"/>
    </row>
    <row r="140" spans="2:13" x14ac:dyDescent="0.3">
      <c r="B140" s="101"/>
      <c r="M140" s="73"/>
    </row>
    <row r="141" spans="2:13" x14ac:dyDescent="0.3">
      <c r="B141" s="101"/>
      <c r="M141" s="73"/>
    </row>
    <row r="142" spans="2:13" x14ac:dyDescent="0.3">
      <c r="B142" s="101"/>
      <c r="M142" s="73"/>
    </row>
    <row r="143" spans="2:13" x14ac:dyDescent="0.3">
      <c r="B143" s="101"/>
      <c r="M143" s="73"/>
    </row>
    <row r="144" spans="2:13" x14ac:dyDescent="0.3">
      <c r="B144" s="101"/>
      <c r="M144" s="73"/>
    </row>
    <row r="145" spans="2:13" x14ac:dyDescent="0.3">
      <c r="B145" s="101"/>
      <c r="M145" s="73"/>
    </row>
    <row r="146" spans="2:13" x14ac:dyDescent="0.3">
      <c r="B146" s="101"/>
      <c r="M146" s="73"/>
    </row>
    <row r="147" spans="2:13" x14ac:dyDescent="0.3">
      <c r="B147" s="101"/>
      <c r="M147" s="73"/>
    </row>
    <row r="148" spans="2:13" x14ac:dyDescent="0.3">
      <c r="B148" s="101"/>
      <c r="M148" s="73"/>
    </row>
    <row r="149" spans="2:13" x14ac:dyDescent="0.3">
      <c r="B149" s="101"/>
      <c r="M149" s="73"/>
    </row>
    <row r="150" spans="2:13" x14ac:dyDescent="0.3">
      <c r="B150" s="101"/>
      <c r="M150" s="73"/>
    </row>
    <row r="151" spans="2:13" x14ac:dyDescent="0.3">
      <c r="B151" s="101"/>
      <c r="M151" s="73"/>
    </row>
    <row r="152" spans="2:13" x14ac:dyDescent="0.3">
      <c r="B152" s="101"/>
      <c r="M152" s="73"/>
    </row>
    <row r="153" spans="2:13" x14ac:dyDescent="0.3">
      <c r="B153" s="101"/>
      <c r="M153" s="73"/>
    </row>
    <row r="154" spans="2:13" x14ac:dyDescent="0.3">
      <c r="B154" s="101"/>
      <c r="M154" s="73"/>
    </row>
    <row r="155" spans="2:13" x14ac:dyDescent="0.3">
      <c r="B155" s="101"/>
      <c r="M155" s="73"/>
    </row>
    <row r="156" spans="2:13" x14ac:dyDescent="0.3">
      <c r="B156" s="101"/>
      <c r="M156" s="73"/>
    </row>
    <row r="157" spans="2:13" x14ac:dyDescent="0.3">
      <c r="B157" s="101"/>
      <c r="M157" s="73"/>
    </row>
    <row r="158" spans="2:13" x14ac:dyDescent="0.3">
      <c r="B158" s="101"/>
      <c r="M158" s="73"/>
    </row>
    <row r="159" spans="2:13" x14ac:dyDescent="0.3">
      <c r="B159" s="101"/>
      <c r="M159" s="73"/>
    </row>
    <row r="160" spans="2:13" x14ac:dyDescent="0.3">
      <c r="B160" s="101"/>
      <c r="M160" s="73"/>
    </row>
    <row r="161" spans="2:13" x14ac:dyDescent="0.3">
      <c r="B161" s="101"/>
      <c r="M161" s="73"/>
    </row>
    <row r="162" spans="2:13" x14ac:dyDescent="0.3">
      <c r="B162" s="101"/>
      <c r="M162" s="73"/>
    </row>
    <row r="163" spans="2:13" x14ac:dyDescent="0.3">
      <c r="B163" s="101"/>
      <c r="M163" s="73"/>
    </row>
    <row r="164" spans="2:13" x14ac:dyDescent="0.3">
      <c r="B164" s="101"/>
      <c r="M164" s="73"/>
    </row>
    <row r="165" spans="2:13" x14ac:dyDescent="0.3">
      <c r="B165" s="101"/>
      <c r="M165" s="73"/>
    </row>
    <row r="166" spans="2:13" x14ac:dyDescent="0.3">
      <c r="B166" s="101"/>
      <c r="M166" s="73"/>
    </row>
    <row r="167" spans="2:13" x14ac:dyDescent="0.3">
      <c r="B167" s="101"/>
      <c r="M167" s="73"/>
    </row>
    <row r="168" spans="2:13" x14ac:dyDescent="0.3">
      <c r="B168" s="101"/>
      <c r="M168" s="73"/>
    </row>
    <row r="169" spans="2:13" x14ac:dyDescent="0.3">
      <c r="B169" s="101"/>
      <c r="M169" s="73"/>
    </row>
    <row r="170" spans="2:13" x14ac:dyDescent="0.3">
      <c r="B170" s="101"/>
      <c r="M170" s="73"/>
    </row>
    <row r="171" spans="2:13" x14ac:dyDescent="0.3">
      <c r="B171" s="101"/>
      <c r="M171" s="73"/>
    </row>
    <row r="172" spans="2:13" x14ac:dyDescent="0.3">
      <c r="B172" s="101"/>
      <c r="M172" s="73"/>
    </row>
    <row r="173" spans="2:13" x14ac:dyDescent="0.3">
      <c r="B173" s="101"/>
      <c r="M173" s="73"/>
    </row>
    <row r="174" spans="2:13" x14ac:dyDescent="0.3">
      <c r="B174" s="101"/>
      <c r="M174" s="73"/>
    </row>
    <row r="175" spans="2:13" x14ac:dyDescent="0.3">
      <c r="B175" s="101"/>
      <c r="M175" s="73"/>
    </row>
    <row r="176" spans="2:13" x14ac:dyDescent="0.3">
      <c r="B176" s="101"/>
      <c r="M176" s="73"/>
    </row>
    <row r="177" spans="2:13" x14ac:dyDescent="0.3">
      <c r="B177" s="101"/>
      <c r="M177" s="73"/>
    </row>
    <row r="178" spans="2:13" x14ac:dyDescent="0.3">
      <c r="B178" s="101"/>
      <c r="M178" s="73"/>
    </row>
    <row r="179" spans="2:13" x14ac:dyDescent="0.3">
      <c r="B179" s="101"/>
      <c r="M179" s="73"/>
    </row>
    <row r="180" spans="2:13" x14ac:dyDescent="0.3">
      <c r="B180" s="101"/>
      <c r="M180" s="73"/>
    </row>
    <row r="181" spans="2:13" x14ac:dyDescent="0.3">
      <c r="B181" s="101"/>
      <c r="M181" s="73"/>
    </row>
    <row r="182" spans="2:13" x14ac:dyDescent="0.3">
      <c r="B182" s="101"/>
      <c r="M182" s="73"/>
    </row>
    <row r="183" spans="2:13" x14ac:dyDescent="0.3">
      <c r="B183" s="101"/>
      <c r="M183" s="73"/>
    </row>
    <row r="184" spans="2:13" x14ac:dyDescent="0.3">
      <c r="B184" s="101"/>
      <c r="M184" s="73"/>
    </row>
    <row r="185" spans="2:13" x14ac:dyDescent="0.3">
      <c r="B185" s="101"/>
      <c r="M185" s="73"/>
    </row>
    <row r="186" spans="2:13" x14ac:dyDescent="0.3">
      <c r="B186" s="101"/>
      <c r="M186" s="73"/>
    </row>
    <row r="187" spans="2:13" x14ac:dyDescent="0.3">
      <c r="B187" s="101"/>
      <c r="M187" s="73"/>
    </row>
    <row r="188" spans="2:13" x14ac:dyDescent="0.3">
      <c r="B188" s="101"/>
      <c r="M188" s="73"/>
    </row>
    <row r="189" spans="2:13" x14ac:dyDescent="0.3">
      <c r="B189" s="101"/>
      <c r="M189" s="73"/>
    </row>
    <row r="190" spans="2:13" x14ac:dyDescent="0.3">
      <c r="B190" s="101"/>
      <c r="M190" s="73"/>
    </row>
    <row r="191" spans="2:13" x14ac:dyDescent="0.3">
      <c r="B191" s="101"/>
      <c r="M191" s="73"/>
    </row>
    <row r="192" spans="2:13" x14ac:dyDescent="0.3">
      <c r="B192" s="101"/>
      <c r="M192" s="73"/>
    </row>
    <row r="193" spans="2:13" x14ac:dyDescent="0.3">
      <c r="B193" s="101"/>
      <c r="M193" s="73"/>
    </row>
    <row r="194" spans="2:13" x14ac:dyDescent="0.3">
      <c r="B194" s="101"/>
      <c r="M194" s="73"/>
    </row>
    <row r="195" spans="2:13" x14ac:dyDescent="0.3">
      <c r="B195" s="101"/>
      <c r="M195" s="73"/>
    </row>
    <row r="196" spans="2:13" x14ac:dyDescent="0.3">
      <c r="B196" s="101"/>
      <c r="M196" s="73"/>
    </row>
    <row r="197" spans="2:13" x14ac:dyDescent="0.3">
      <c r="B197" s="101"/>
      <c r="M197" s="73"/>
    </row>
    <row r="198" spans="2:13" x14ac:dyDescent="0.3">
      <c r="B198" s="101"/>
      <c r="M198" s="73"/>
    </row>
    <row r="199" spans="2:13" x14ac:dyDescent="0.3">
      <c r="B199" s="101"/>
      <c r="M199" s="73"/>
    </row>
    <row r="200" spans="2:13" x14ac:dyDescent="0.3">
      <c r="B200" s="101"/>
      <c r="M200" s="73"/>
    </row>
    <row r="201" spans="2:13" x14ac:dyDescent="0.3">
      <c r="B201" s="101"/>
      <c r="M201" s="73"/>
    </row>
    <row r="202" spans="2:13" x14ac:dyDescent="0.3">
      <c r="B202" s="101"/>
      <c r="M202" s="73"/>
    </row>
    <row r="203" spans="2:13" x14ac:dyDescent="0.3">
      <c r="B203" s="101"/>
      <c r="M203" s="73"/>
    </row>
    <row r="204" spans="2:13" x14ac:dyDescent="0.3">
      <c r="B204" s="101"/>
      <c r="M204" s="73"/>
    </row>
    <row r="205" spans="2:13" x14ac:dyDescent="0.3">
      <c r="B205" s="101"/>
      <c r="M205" s="73"/>
    </row>
    <row r="206" spans="2:13" x14ac:dyDescent="0.3">
      <c r="B206" s="101"/>
      <c r="M206" s="73"/>
    </row>
    <row r="207" spans="2:13" x14ac:dyDescent="0.3">
      <c r="B207" s="101"/>
      <c r="M207" s="73"/>
    </row>
    <row r="208" spans="2:13" x14ac:dyDescent="0.3">
      <c r="B208" s="101"/>
      <c r="M208" s="73"/>
    </row>
    <row r="209" spans="2:13" x14ac:dyDescent="0.3">
      <c r="B209" s="101"/>
      <c r="M209" s="73"/>
    </row>
    <row r="210" spans="2:13" x14ac:dyDescent="0.3">
      <c r="B210" s="101"/>
      <c r="M210" s="73"/>
    </row>
    <row r="211" spans="2:13" x14ac:dyDescent="0.3">
      <c r="B211" s="101"/>
      <c r="M211" s="73"/>
    </row>
    <row r="212" spans="2:13" x14ac:dyDescent="0.3">
      <c r="B212" s="101"/>
      <c r="M212" s="73"/>
    </row>
    <row r="213" spans="2:13" x14ac:dyDescent="0.3">
      <c r="B213" s="101"/>
      <c r="M213" s="73"/>
    </row>
    <row r="214" spans="2:13" x14ac:dyDescent="0.3">
      <c r="B214" s="101"/>
      <c r="M214" s="73"/>
    </row>
    <row r="215" spans="2:13" x14ac:dyDescent="0.3">
      <c r="B215" s="101"/>
      <c r="M215" s="73"/>
    </row>
    <row r="216" spans="2:13" x14ac:dyDescent="0.3">
      <c r="B216" s="101"/>
      <c r="M216" s="73"/>
    </row>
    <row r="217" spans="2:13" x14ac:dyDescent="0.3">
      <c r="B217" s="101"/>
      <c r="M217" s="73"/>
    </row>
    <row r="218" spans="2:13" x14ac:dyDescent="0.3">
      <c r="B218" s="101"/>
      <c r="M218" s="73"/>
    </row>
    <row r="219" spans="2:13" x14ac:dyDescent="0.3">
      <c r="B219" s="101"/>
      <c r="M219" s="73"/>
    </row>
    <row r="220" spans="2:13" x14ac:dyDescent="0.3">
      <c r="B220" s="101"/>
      <c r="M220" s="73"/>
    </row>
    <row r="221" spans="2:13" x14ac:dyDescent="0.3">
      <c r="B221" s="101"/>
      <c r="M221" s="73"/>
    </row>
    <row r="222" spans="2:13" x14ac:dyDescent="0.3">
      <c r="B222" s="101"/>
      <c r="M222" s="73"/>
    </row>
    <row r="223" spans="2:13" x14ac:dyDescent="0.3">
      <c r="B223" s="101"/>
      <c r="M223" s="73"/>
    </row>
    <row r="224" spans="2:13" x14ac:dyDescent="0.3">
      <c r="B224" s="101"/>
      <c r="M224" s="73"/>
    </row>
    <row r="225" spans="2:13" x14ac:dyDescent="0.3">
      <c r="B225" s="101"/>
      <c r="M225" s="73"/>
    </row>
    <row r="226" spans="2:13" x14ac:dyDescent="0.3">
      <c r="B226" s="101"/>
      <c r="M226" s="73"/>
    </row>
    <row r="227" spans="2:13" x14ac:dyDescent="0.3">
      <c r="B227" s="101"/>
      <c r="M227" s="73"/>
    </row>
    <row r="228" spans="2:13" x14ac:dyDescent="0.3">
      <c r="B228" s="101"/>
      <c r="M228" s="73"/>
    </row>
    <row r="229" spans="2:13" x14ac:dyDescent="0.3">
      <c r="B229" s="101"/>
      <c r="M229" s="73"/>
    </row>
    <row r="230" spans="2:13" x14ac:dyDescent="0.3">
      <c r="B230" s="101"/>
      <c r="M230" s="73"/>
    </row>
    <row r="231" spans="2:13" x14ac:dyDescent="0.3">
      <c r="B231" s="101"/>
      <c r="M231" s="73"/>
    </row>
    <row r="232" spans="2:13" x14ac:dyDescent="0.3">
      <c r="B232" s="101"/>
      <c r="M232" s="73"/>
    </row>
    <row r="233" spans="2:13" x14ac:dyDescent="0.3">
      <c r="B233" s="101"/>
      <c r="M233" s="73"/>
    </row>
    <row r="234" spans="2:13" x14ac:dyDescent="0.3">
      <c r="B234" s="101"/>
      <c r="M234" s="73"/>
    </row>
    <row r="235" spans="2:13" x14ac:dyDescent="0.3">
      <c r="B235" s="101"/>
      <c r="M235" s="73"/>
    </row>
    <row r="236" spans="2:13" x14ac:dyDescent="0.3">
      <c r="B236" s="101"/>
      <c r="M236" s="73"/>
    </row>
    <row r="237" spans="2:13" x14ac:dyDescent="0.3">
      <c r="B237" s="101"/>
      <c r="M237" s="73"/>
    </row>
    <row r="238" spans="2:13" x14ac:dyDescent="0.3">
      <c r="B238" s="101"/>
      <c r="M238" s="73"/>
    </row>
    <row r="239" spans="2:13" x14ac:dyDescent="0.3">
      <c r="B239" s="101"/>
      <c r="M239" s="73"/>
    </row>
    <row r="240" spans="2:13" x14ac:dyDescent="0.3">
      <c r="B240" s="101"/>
      <c r="M240" s="73"/>
    </row>
    <row r="241" spans="2:13" x14ac:dyDescent="0.3">
      <c r="B241" s="101"/>
      <c r="M241" s="73"/>
    </row>
    <row r="242" spans="2:13" x14ac:dyDescent="0.3">
      <c r="B242" s="101"/>
      <c r="M242" s="73"/>
    </row>
    <row r="243" spans="2:13" x14ac:dyDescent="0.3">
      <c r="B243" s="101"/>
      <c r="M243" s="73"/>
    </row>
    <row r="244" spans="2:13" x14ac:dyDescent="0.3">
      <c r="B244" s="101"/>
      <c r="M244" s="73"/>
    </row>
    <row r="245" spans="2:13" x14ac:dyDescent="0.3">
      <c r="B245" s="101"/>
      <c r="M245" s="73"/>
    </row>
    <row r="246" spans="2:13" x14ac:dyDescent="0.3">
      <c r="B246" s="101"/>
      <c r="M246" s="73"/>
    </row>
    <row r="247" spans="2:13" x14ac:dyDescent="0.3">
      <c r="B247" s="101"/>
      <c r="M247" s="73"/>
    </row>
    <row r="248" spans="2:13" x14ac:dyDescent="0.3">
      <c r="B248" s="101"/>
      <c r="M248" s="73"/>
    </row>
    <row r="249" spans="2:13" x14ac:dyDescent="0.3">
      <c r="B249" s="101"/>
      <c r="M249" s="73"/>
    </row>
    <row r="250" spans="2:13" x14ac:dyDescent="0.3">
      <c r="B250" s="101"/>
      <c r="M250" s="73"/>
    </row>
    <row r="251" spans="2:13" x14ac:dyDescent="0.3">
      <c r="B251" s="101"/>
      <c r="M251" s="73"/>
    </row>
    <row r="252" spans="2:13" x14ac:dyDescent="0.3">
      <c r="B252" s="101"/>
      <c r="M252" s="73"/>
    </row>
    <row r="253" spans="2:13" x14ac:dyDescent="0.3">
      <c r="B253" s="101"/>
      <c r="M253" s="73"/>
    </row>
    <row r="254" spans="2:13" x14ac:dyDescent="0.3">
      <c r="B254" s="101"/>
      <c r="M254" s="73"/>
    </row>
    <row r="255" spans="2:13" x14ac:dyDescent="0.3">
      <c r="B255" s="101"/>
      <c r="M255" s="73"/>
    </row>
    <row r="256" spans="2:13" x14ac:dyDescent="0.3">
      <c r="B256" s="101"/>
      <c r="M256" s="73"/>
    </row>
    <row r="257" spans="2:13" x14ac:dyDescent="0.3">
      <c r="B257" s="101"/>
      <c r="M257" s="73"/>
    </row>
    <row r="258" spans="2:13" x14ac:dyDescent="0.3">
      <c r="B258" s="101"/>
      <c r="M258" s="73"/>
    </row>
    <row r="259" spans="2:13" x14ac:dyDescent="0.3">
      <c r="B259" s="101"/>
      <c r="M259" s="73"/>
    </row>
    <row r="260" spans="2:13" x14ac:dyDescent="0.3">
      <c r="B260" s="101"/>
      <c r="M260" s="73"/>
    </row>
  </sheetData>
  <sheetProtection password="91E6" sheet="1" objects="1" scenarios="1" autoFilter="0" pivotTables="0"/>
  <autoFilter ref="A10:J1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workbookViewId="0">
      <selection activeCell="X18" sqref="X18"/>
    </sheetView>
  </sheetViews>
  <sheetFormatPr baseColWidth="10" defaultRowHeight="13.5" x14ac:dyDescent="0.3"/>
  <cols>
    <col min="1" max="1" width="3.5703125" style="32" customWidth="1"/>
    <col min="2" max="2" width="9.28515625" style="88" customWidth="1"/>
    <col min="3" max="3" width="7.28515625" style="92" customWidth="1"/>
    <col min="4" max="4" width="11.5703125" style="88" customWidth="1"/>
    <col min="5" max="5" width="6.85546875" style="48" customWidth="1"/>
    <col min="6" max="6" width="6.140625" style="54" customWidth="1"/>
    <col min="7" max="7" width="4.140625" style="28" customWidth="1"/>
    <col min="8" max="8" width="8.7109375" style="42" customWidth="1"/>
    <col min="9" max="9" width="8.7109375" style="43" customWidth="1"/>
    <col min="10" max="10" width="8.7109375" style="28" customWidth="1"/>
    <col min="11" max="11" width="8.7109375" style="42" customWidth="1"/>
    <col min="12" max="12" width="8.7109375" style="84" customWidth="1"/>
    <col min="13" max="13" width="8.7109375" style="42" customWidth="1"/>
    <col min="14" max="14" width="8.7109375" style="84" customWidth="1"/>
    <col min="15" max="15" width="8.7109375" style="29" customWidth="1"/>
    <col min="16" max="16" width="8.7109375" style="84" customWidth="1"/>
    <col min="17" max="17" width="8.7109375" style="29" customWidth="1"/>
    <col min="18" max="18" width="8.7109375" style="84" customWidth="1"/>
    <col min="19" max="19" width="8.7109375" style="26" customWidth="1"/>
    <col min="20" max="20" width="8.7109375" style="84" customWidth="1"/>
    <col min="21" max="21" width="8.7109375" style="42" customWidth="1"/>
    <col min="22" max="22" width="8.7109375" style="29" customWidth="1"/>
    <col min="23" max="23" width="9.42578125" style="259" customWidth="1"/>
    <col min="24" max="24" width="11.42578125" style="32" customWidth="1"/>
    <col min="25" max="26" width="11.42578125" style="32" hidden="1" customWidth="1"/>
    <col min="27" max="16384" width="11.42578125" style="32"/>
  </cols>
  <sheetData>
    <row r="1" spans="1:26" s="25" customFormat="1" x14ac:dyDescent="0.3">
      <c r="B1" s="51" t="s">
        <v>314</v>
      </c>
      <c r="C1" s="90"/>
      <c r="D1" s="51"/>
      <c r="E1" s="48"/>
      <c r="F1" s="48"/>
      <c r="H1" s="26"/>
      <c r="I1" s="27"/>
      <c r="K1" s="26"/>
      <c r="L1" s="29"/>
      <c r="M1" s="26"/>
      <c r="N1" s="29"/>
      <c r="O1" s="29"/>
      <c r="P1" s="29"/>
      <c r="Q1" s="29"/>
      <c r="R1" s="29"/>
      <c r="S1" s="26"/>
      <c r="T1" s="29"/>
      <c r="U1" s="26"/>
      <c r="V1" s="29"/>
      <c r="W1" s="252"/>
    </row>
    <row r="2" spans="1:26" s="25" customFormat="1" x14ac:dyDescent="0.3">
      <c r="B2" s="111">
        <v>41897</v>
      </c>
      <c r="C2" s="91"/>
      <c r="D2" s="51"/>
      <c r="E2" s="48"/>
      <c r="F2" s="48"/>
      <c r="H2" s="26"/>
      <c r="I2" s="31"/>
      <c r="K2" s="26"/>
      <c r="L2" s="29"/>
      <c r="M2" s="26"/>
      <c r="N2" s="29"/>
      <c r="O2" s="29"/>
      <c r="P2" s="29"/>
      <c r="Q2" s="29"/>
      <c r="R2" s="29"/>
      <c r="S2" s="26"/>
      <c r="T2" s="29"/>
      <c r="U2" s="26"/>
      <c r="V2" s="29"/>
      <c r="W2" s="252"/>
    </row>
    <row r="3" spans="1:26" s="25" customFormat="1" x14ac:dyDescent="0.3">
      <c r="B3" s="52"/>
      <c r="C3" s="91"/>
      <c r="D3" s="51"/>
      <c r="E3" s="48"/>
      <c r="F3" s="48"/>
      <c r="H3" s="26"/>
      <c r="I3" s="31"/>
      <c r="K3" s="26"/>
      <c r="L3" s="29"/>
      <c r="M3" s="26"/>
      <c r="N3" s="29"/>
      <c r="O3" s="29"/>
      <c r="P3" s="29"/>
      <c r="Q3" s="29"/>
      <c r="R3" s="29"/>
      <c r="S3" s="26"/>
      <c r="T3" s="29"/>
      <c r="U3" s="26"/>
      <c r="V3" s="29"/>
      <c r="W3" s="252"/>
    </row>
    <row r="4" spans="1:26" s="25" customFormat="1" ht="14.25" x14ac:dyDescent="0.3">
      <c r="B4" s="52"/>
      <c r="C4" s="91"/>
      <c r="D4" s="51"/>
      <c r="E4" s="48"/>
      <c r="F4" s="48"/>
      <c r="H4" s="26"/>
      <c r="I4" s="31"/>
      <c r="K4" s="26"/>
      <c r="L4" s="29"/>
      <c r="M4" s="26"/>
      <c r="N4" s="29"/>
      <c r="O4" s="29"/>
      <c r="P4" s="29"/>
      <c r="Q4" s="29"/>
      <c r="R4" s="29"/>
      <c r="S4" s="26"/>
      <c r="T4" s="29"/>
      <c r="U4" s="276" t="s">
        <v>45</v>
      </c>
      <c r="V4" s="277"/>
      <c r="W4" s="253" t="s">
        <v>315</v>
      </c>
    </row>
    <row r="5" spans="1:26" ht="14.25" x14ac:dyDescent="0.3">
      <c r="B5" s="27"/>
      <c r="F5" s="49"/>
      <c r="G5" s="45"/>
      <c r="H5" s="272" t="s">
        <v>5</v>
      </c>
      <c r="I5" s="274"/>
      <c r="J5" s="275"/>
      <c r="K5" s="278" t="s">
        <v>6</v>
      </c>
      <c r="L5" s="279"/>
      <c r="M5" s="278" t="s">
        <v>7</v>
      </c>
      <c r="N5" s="279"/>
      <c r="O5" s="278" t="s">
        <v>162</v>
      </c>
      <c r="P5" s="284"/>
      <c r="Q5" s="278" t="s">
        <v>99</v>
      </c>
      <c r="R5" s="284"/>
      <c r="S5" s="282" t="s">
        <v>30</v>
      </c>
      <c r="T5" s="283"/>
      <c r="U5" s="280" t="s">
        <v>46</v>
      </c>
      <c r="V5" s="281"/>
      <c r="W5" s="254" t="s">
        <v>316</v>
      </c>
      <c r="X5" s="34"/>
      <c r="Y5" s="34"/>
    </row>
    <row r="6" spans="1:26" x14ac:dyDescent="0.3">
      <c r="B6" s="27"/>
      <c r="C6" s="50"/>
      <c r="E6" s="50" t="s">
        <v>38</v>
      </c>
      <c r="F6" s="51"/>
      <c r="G6" s="39">
        <f t="shared" ref="G6:W6" si="0">+SUBTOTAL(101,G11:G10003)</f>
        <v>217.12</v>
      </c>
      <c r="H6" s="36">
        <f t="shared" si="0"/>
        <v>281.786</v>
      </c>
      <c r="I6" s="35">
        <f t="shared" si="0"/>
        <v>54.510640000000002</v>
      </c>
      <c r="J6" s="37">
        <f t="shared" si="0"/>
        <v>4.24</v>
      </c>
      <c r="K6" s="36">
        <f t="shared" si="0"/>
        <v>13.533999999999999</v>
      </c>
      <c r="L6" s="39">
        <f t="shared" si="0"/>
        <v>44.284420000000019</v>
      </c>
      <c r="M6" s="38">
        <f t="shared" si="0"/>
        <v>9.2900000000000009</v>
      </c>
      <c r="N6" s="39">
        <f t="shared" si="0"/>
        <v>37.507020000000004</v>
      </c>
      <c r="O6" s="38">
        <f>+SUBTOTAL(101,O11:O10003)</f>
        <v>23.876000000000005</v>
      </c>
      <c r="P6" s="39">
        <f>+SUBTOTAL(101,P11:P10003)</f>
        <v>28.234220000000004</v>
      </c>
      <c r="Q6" s="38">
        <f t="shared" si="0"/>
        <v>-0.02</v>
      </c>
      <c r="R6" s="39">
        <f t="shared" si="0"/>
        <v>27.576000000000004</v>
      </c>
      <c r="S6" s="36">
        <f>+SUBTOTAL(101,S11:S10003)</f>
        <v>0.52600000000000025</v>
      </c>
      <c r="T6" s="37">
        <f>+SUBTOTAL(101,T11:T10003)</f>
        <v>25.652280000000001</v>
      </c>
      <c r="U6" s="36">
        <f>+SUBTOTAL(101,U11:U10003)</f>
        <v>-1.2819999999999998</v>
      </c>
      <c r="V6" s="36">
        <f>+SUBTOTAL(101,V11:V10003)</f>
        <v>16.147092000000001</v>
      </c>
      <c r="W6" s="255">
        <f t="shared" si="0"/>
        <v>252.39799999999997</v>
      </c>
      <c r="X6" s="34"/>
      <c r="Y6" s="34"/>
    </row>
    <row r="7" spans="1:26" x14ac:dyDescent="0.3">
      <c r="B7" s="27"/>
      <c r="C7" s="50"/>
      <c r="E7" s="50" t="s">
        <v>33</v>
      </c>
      <c r="F7" s="51"/>
      <c r="G7" s="39">
        <f t="shared" ref="G7:W7" si="1">+SUBTOTAL(102,G11:G1002)</f>
        <v>50</v>
      </c>
      <c r="H7" s="35">
        <f t="shared" si="1"/>
        <v>50</v>
      </c>
      <c r="I7" s="35">
        <f t="shared" si="1"/>
        <v>50</v>
      </c>
      <c r="J7" s="39">
        <f t="shared" si="1"/>
        <v>50</v>
      </c>
      <c r="K7" s="35">
        <f t="shared" si="1"/>
        <v>50</v>
      </c>
      <c r="L7" s="39">
        <f t="shared" si="1"/>
        <v>50</v>
      </c>
      <c r="M7" s="35">
        <f t="shared" si="1"/>
        <v>50</v>
      </c>
      <c r="N7" s="39">
        <f t="shared" si="1"/>
        <v>50</v>
      </c>
      <c r="O7" s="38">
        <f>+SUBTOTAL(102,O11:O1002)</f>
        <v>50</v>
      </c>
      <c r="P7" s="39">
        <f>+SUBTOTAL(102,P11:P1002)</f>
        <v>50</v>
      </c>
      <c r="Q7" s="35">
        <f>+SUBTOTAL(102,Q11:Q1002)</f>
        <v>50</v>
      </c>
      <c r="R7" s="39">
        <f>+SUBTOTAL(102,R11:R1002)</f>
        <v>50</v>
      </c>
      <c r="S7" s="35">
        <f>+SUBTOTAL(102,S11:S10003)</f>
        <v>50</v>
      </c>
      <c r="T7" s="39">
        <f>+SUBTOTAL(102,T11:T10003)</f>
        <v>50</v>
      </c>
      <c r="U7" s="35">
        <f t="shared" si="1"/>
        <v>50</v>
      </c>
      <c r="V7" s="35">
        <f t="shared" si="1"/>
        <v>50</v>
      </c>
      <c r="W7" s="256">
        <f t="shared" si="1"/>
        <v>50</v>
      </c>
      <c r="X7" s="34"/>
      <c r="Y7" s="34"/>
    </row>
    <row r="8" spans="1:26" x14ac:dyDescent="0.3">
      <c r="B8" s="27"/>
      <c r="C8" s="50"/>
      <c r="E8" s="50" t="s">
        <v>19</v>
      </c>
      <c r="F8" s="51"/>
      <c r="G8" s="39">
        <f t="shared" ref="G8:W8" si="2">+SUBTOTAL(105,G11:G10003)</f>
        <v>40</v>
      </c>
      <c r="H8" s="36">
        <f t="shared" si="2"/>
        <v>-7.5</v>
      </c>
      <c r="I8" s="35">
        <f t="shared" si="2"/>
        <v>33.880000000000003</v>
      </c>
      <c r="J8" s="39">
        <f t="shared" si="2"/>
        <v>1</v>
      </c>
      <c r="K8" s="36">
        <f t="shared" si="2"/>
        <v>5</v>
      </c>
      <c r="L8" s="39">
        <f t="shared" si="2"/>
        <v>29.303999999999998</v>
      </c>
      <c r="M8" s="38">
        <f t="shared" si="2"/>
        <v>-1.1000000000000001</v>
      </c>
      <c r="N8" s="39">
        <f t="shared" si="2"/>
        <v>24.64</v>
      </c>
      <c r="O8" s="38">
        <f t="shared" ref="O8:T8" si="3">+SUBTOTAL(105,O11:O10003)</f>
        <v>-2.1</v>
      </c>
      <c r="P8" s="39">
        <f t="shared" si="3"/>
        <v>13.098000000000001</v>
      </c>
      <c r="Q8" s="38">
        <f t="shared" si="3"/>
        <v>-0.25</v>
      </c>
      <c r="R8" s="39">
        <f t="shared" si="3"/>
        <v>11.4</v>
      </c>
      <c r="S8" s="36">
        <f t="shared" si="3"/>
        <v>-6</v>
      </c>
      <c r="T8" s="37">
        <f t="shared" si="3"/>
        <v>12.45</v>
      </c>
      <c r="U8" s="36">
        <f t="shared" si="2"/>
        <v>-5.3</v>
      </c>
      <c r="V8" s="36">
        <f t="shared" si="2"/>
        <v>7.5460000000000003</v>
      </c>
      <c r="W8" s="255">
        <f t="shared" si="2"/>
        <v>204.4</v>
      </c>
      <c r="X8" s="34"/>
      <c r="Y8" s="34"/>
    </row>
    <row r="9" spans="1:26" x14ac:dyDescent="0.3">
      <c r="C9" s="50"/>
      <c r="E9" s="50" t="s">
        <v>20</v>
      </c>
      <c r="F9" s="51"/>
      <c r="G9" s="39">
        <f t="shared" ref="G9:W9" si="4">+SUBTOTAL(104,G11:G10003)</f>
        <v>305</v>
      </c>
      <c r="H9" s="36">
        <f t="shared" si="4"/>
        <v>658.2</v>
      </c>
      <c r="I9" s="35">
        <f t="shared" si="4"/>
        <v>67.430000000000007</v>
      </c>
      <c r="J9" s="39">
        <f t="shared" si="4"/>
        <v>9</v>
      </c>
      <c r="K9" s="36">
        <f t="shared" si="4"/>
        <v>22</v>
      </c>
      <c r="L9" s="39">
        <f t="shared" si="4"/>
        <v>54.468000000000004</v>
      </c>
      <c r="M9" s="38">
        <f t="shared" si="4"/>
        <v>19.7</v>
      </c>
      <c r="N9" s="39">
        <f t="shared" si="4"/>
        <v>48.15</v>
      </c>
      <c r="O9" s="38">
        <f t="shared" ref="O9:T9" si="5">+SUBTOTAL(104,O11:O10003)</f>
        <v>48.4</v>
      </c>
      <c r="P9" s="39">
        <f t="shared" si="5"/>
        <v>39.863999999999997</v>
      </c>
      <c r="Q9" s="38">
        <f t="shared" si="5"/>
        <v>0.24</v>
      </c>
      <c r="R9" s="39">
        <f t="shared" si="5"/>
        <v>39.200000000000003</v>
      </c>
      <c r="S9" s="36">
        <f t="shared" si="5"/>
        <v>7.8</v>
      </c>
      <c r="T9" s="37">
        <f t="shared" si="5"/>
        <v>39.700000000000003</v>
      </c>
      <c r="U9" s="36">
        <f t="shared" si="4"/>
        <v>2</v>
      </c>
      <c r="V9" s="36">
        <f t="shared" si="4"/>
        <v>31.004000000000001</v>
      </c>
      <c r="W9" s="255">
        <f t="shared" si="4"/>
        <v>384.3</v>
      </c>
      <c r="X9" s="34"/>
      <c r="Y9" s="34"/>
    </row>
    <row r="10" spans="1:26" s="41" customFormat="1" x14ac:dyDescent="0.3">
      <c r="A10" s="41" t="s">
        <v>44</v>
      </c>
      <c r="B10" s="87" t="s">
        <v>42</v>
      </c>
      <c r="C10" s="93" t="s">
        <v>41</v>
      </c>
      <c r="D10" s="87" t="s">
        <v>43</v>
      </c>
      <c r="E10" s="52" t="s">
        <v>8</v>
      </c>
      <c r="F10" s="53" t="s">
        <v>9</v>
      </c>
      <c r="G10" s="44" t="s">
        <v>10</v>
      </c>
      <c r="H10" s="104" t="s">
        <v>22</v>
      </c>
      <c r="I10" s="71" t="s">
        <v>23</v>
      </c>
      <c r="J10" s="105" t="s">
        <v>24</v>
      </c>
      <c r="K10" s="104" t="s">
        <v>25</v>
      </c>
      <c r="L10" s="106" t="s">
        <v>26</v>
      </c>
      <c r="M10" s="104" t="s">
        <v>27</v>
      </c>
      <c r="N10" s="106" t="s">
        <v>28</v>
      </c>
      <c r="O10" s="104" t="s">
        <v>163</v>
      </c>
      <c r="P10" s="106" t="s">
        <v>164</v>
      </c>
      <c r="Q10" s="108" t="s">
        <v>95</v>
      </c>
      <c r="R10" s="109" t="s">
        <v>96</v>
      </c>
      <c r="S10" s="82" t="s">
        <v>36</v>
      </c>
      <c r="T10" s="106" t="s">
        <v>37</v>
      </c>
      <c r="U10" s="104" t="s">
        <v>31</v>
      </c>
      <c r="V10" s="107" t="s">
        <v>32</v>
      </c>
      <c r="W10" s="257" t="s">
        <v>29</v>
      </c>
      <c r="X10" s="40"/>
      <c r="Z10" s="41" t="s">
        <v>68</v>
      </c>
    </row>
    <row r="11" spans="1:26" x14ac:dyDescent="0.3">
      <c r="A11" s="32">
        <v>1</v>
      </c>
      <c r="B11" s="97">
        <v>102960001</v>
      </c>
      <c r="C11" s="92">
        <v>86898</v>
      </c>
      <c r="D11" s="88" t="s">
        <v>12</v>
      </c>
      <c r="E11" s="116">
        <v>38991</v>
      </c>
      <c r="F11" s="117">
        <v>41760</v>
      </c>
      <c r="G11" s="28">
        <v>91</v>
      </c>
      <c r="H11" s="43">
        <v>403.6</v>
      </c>
      <c r="I11" s="43">
        <v>55.104999999999997</v>
      </c>
      <c r="J11" s="28">
        <v>6</v>
      </c>
      <c r="K11" s="42">
        <v>22</v>
      </c>
      <c r="L11" s="84">
        <v>45.848999999999997</v>
      </c>
      <c r="M11" s="42">
        <v>10.7</v>
      </c>
      <c r="N11" s="84">
        <v>38.975999999999999</v>
      </c>
      <c r="O11" s="26">
        <v>42</v>
      </c>
      <c r="P11" s="84">
        <v>28.361999999999998</v>
      </c>
      <c r="Q11" s="110">
        <v>0.11</v>
      </c>
      <c r="R11" s="84">
        <v>26.4</v>
      </c>
      <c r="S11" s="26">
        <v>2.2000000000000002</v>
      </c>
      <c r="T11" s="84">
        <v>26.79</v>
      </c>
      <c r="U11" s="42">
        <v>1</v>
      </c>
      <c r="V11" s="29">
        <v>18.530999999999999</v>
      </c>
      <c r="W11" s="258">
        <v>384.3</v>
      </c>
      <c r="Y11" s="73" t="str">
        <f>+LOOKUP(B11,COD_FIN!$C$5:$C$44,COD_FIN!$B$5:$B$44)</f>
        <v>HLM</v>
      </c>
      <c r="Z11" s="42">
        <f>+(4.136*K11+3.086*M11-0.005*H11-1.633*S11+2.904*U11-10.921*Q11)*3.2</f>
        <v>384.33372800000001</v>
      </c>
    </row>
    <row r="12" spans="1:26" x14ac:dyDescent="0.3">
      <c r="A12" s="32">
        <f>A11+1</f>
        <v>2</v>
      </c>
      <c r="B12" s="97">
        <v>2840001</v>
      </c>
      <c r="C12" s="92">
        <v>81447</v>
      </c>
      <c r="D12" s="88" t="s">
        <v>1</v>
      </c>
      <c r="E12" s="116">
        <v>38108</v>
      </c>
      <c r="F12" s="117">
        <v>41579</v>
      </c>
      <c r="G12" s="28">
        <v>264</v>
      </c>
      <c r="H12" s="43">
        <v>298.89999999999998</v>
      </c>
      <c r="I12" s="43">
        <v>61.6</v>
      </c>
      <c r="J12" s="28">
        <v>7</v>
      </c>
      <c r="K12" s="42">
        <v>21.9</v>
      </c>
      <c r="L12" s="84">
        <v>50.6</v>
      </c>
      <c r="M12" s="42">
        <v>9.4</v>
      </c>
      <c r="N12" s="84">
        <v>41.975999999999999</v>
      </c>
      <c r="O12" s="26">
        <v>29.3</v>
      </c>
      <c r="P12" s="84">
        <v>35.463999999999999</v>
      </c>
      <c r="Q12" s="110">
        <v>-7.0000000000000007E-2</v>
      </c>
      <c r="R12" s="84">
        <v>31.5</v>
      </c>
      <c r="S12" s="26">
        <v>1.7</v>
      </c>
      <c r="T12" s="84">
        <v>33</v>
      </c>
      <c r="U12" s="42">
        <v>0.9</v>
      </c>
      <c r="V12" s="29">
        <v>23.367999999999999</v>
      </c>
      <c r="W12" s="258">
        <v>379.8</v>
      </c>
      <c r="Y12" s="73" t="str">
        <f>+LOOKUP(B12,COD_FIN!$C$5:$C$44,COD_FIN!$B$5:$B$44)</f>
        <v>LAP</v>
      </c>
      <c r="Z12" s="42">
        <f t="shared" ref="Z12:Z60" si="6">+(4.136*K12+3.086*M12-0.005*H12-1.633*S12+2.904*U12-10.921*Q12)*3.2</f>
        <v>379.82166400000006</v>
      </c>
    </row>
    <row r="13" spans="1:26" x14ac:dyDescent="0.3">
      <c r="A13" s="32">
        <f t="shared" ref="A13:A60" si="7">A12+1</f>
        <v>3</v>
      </c>
      <c r="B13" s="97">
        <v>3600001</v>
      </c>
      <c r="C13" s="92">
        <v>82307</v>
      </c>
      <c r="D13" s="88" t="s">
        <v>16</v>
      </c>
      <c r="E13" s="116">
        <v>38047</v>
      </c>
      <c r="F13" s="117">
        <v>41640</v>
      </c>
      <c r="G13" s="28">
        <v>194</v>
      </c>
      <c r="H13" s="43">
        <v>344.7</v>
      </c>
      <c r="I13" s="43">
        <v>66.599000000000004</v>
      </c>
      <c r="J13" s="28">
        <v>8</v>
      </c>
      <c r="K13" s="42">
        <v>19.8</v>
      </c>
      <c r="L13" s="84">
        <v>54.468000000000004</v>
      </c>
      <c r="M13" s="42">
        <v>11.7</v>
      </c>
      <c r="N13" s="84">
        <v>47.07</v>
      </c>
      <c r="O13" s="26">
        <v>34.799999999999997</v>
      </c>
      <c r="P13" s="84">
        <v>38.07</v>
      </c>
      <c r="Q13" s="110">
        <v>0.08</v>
      </c>
      <c r="R13" s="84">
        <v>35.200000000000003</v>
      </c>
      <c r="S13" s="26">
        <v>3.3</v>
      </c>
      <c r="T13" s="84">
        <v>35.4</v>
      </c>
      <c r="U13" s="42">
        <v>2</v>
      </c>
      <c r="V13" s="29">
        <v>25.92</v>
      </c>
      <c r="W13" s="258">
        <v>370.6</v>
      </c>
      <c r="Y13" s="73" t="str">
        <f>+LOOKUP(B13,COD_FIN!$C$5:$C$44,COD_FIN!$B$5:$B$44)</f>
        <v>MOS</v>
      </c>
      <c r="Z13" s="42">
        <f t="shared" si="6"/>
        <v>370.62694399999998</v>
      </c>
    </row>
    <row r="14" spans="1:26" x14ac:dyDescent="0.3">
      <c r="A14" s="32">
        <f t="shared" si="7"/>
        <v>4</v>
      </c>
      <c r="B14" s="97">
        <v>106500002</v>
      </c>
      <c r="C14" s="92">
        <v>89078</v>
      </c>
      <c r="D14" s="88" t="s">
        <v>78</v>
      </c>
      <c r="E14" s="116">
        <v>39173</v>
      </c>
      <c r="F14" s="117">
        <v>41760</v>
      </c>
      <c r="G14" s="28">
        <v>101</v>
      </c>
      <c r="H14" s="43">
        <v>403.4</v>
      </c>
      <c r="I14" s="43">
        <v>60.84</v>
      </c>
      <c r="J14" s="28">
        <v>5</v>
      </c>
      <c r="K14" s="42">
        <v>15.6</v>
      </c>
      <c r="L14" s="84">
        <v>49.241999999999997</v>
      </c>
      <c r="M14" s="42">
        <v>17.399999999999999</v>
      </c>
      <c r="N14" s="84">
        <v>43.326000000000001</v>
      </c>
      <c r="O14" s="26">
        <v>40.299999999999997</v>
      </c>
      <c r="P14" s="84">
        <v>32.103000000000002</v>
      </c>
      <c r="Q14" s="110">
        <v>-0.01</v>
      </c>
      <c r="R14" s="84">
        <v>34.4</v>
      </c>
      <c r="S14" s="26">
        <v>7.8</v>
      </c>
      <c r="T14" s="84">
        <v>29.891999999999999</v>
      </c>
      <c r="U14" s="42">
        <v>-1.7</v>
      </c>
      <c r="V14" s="29">
        <v>22.72</v>
      </c>
      <c r="W14" s="258">
        <v>315.60000000000002</v>
      </c>
      <c r="Y14" s="73" t="str">
        <f>+LOOKUP(B14,COD_FIN!$C$5:$C$44,COD_FIN!$B$5:$B$44)</f>
        <v>GVI</v>
      </c>
      <c r="Z14" s="42">
        <f t="shared" si="6"/>
        <v>315.63523200000003</v>
      </c>
    </row>
    <row r="15" spans="1:26" x14ac:dyDescent="0.3">
      <c r="A15" s="32">
        <f t="shared" si="7"/>
        <v>5</v>
      </c>
      <c r="B15" s="97">
        <v>2840001</v>
      </c>
      <c r="C15" s="92">
        <v>93866</v>
      </c>
      <c r="D15" s="88" t="s">
        <v>81</v>
      </c>
      <c r="E15" s="116">
        <v>39845</v>
      </c>
      <c r="F15" s="117">
        <v>41791</v>
      </c>
      <c r="G15" s="28">
        <v>62</v>
      </c>
      <c r="H15" s="43">
        <v>253.4</v>
      </c>
      <c r="I15" s="43">
        <v>53.558999999999997</v>
      </c>
      <c r="J15" s="28">
        <v>4</v>
      </c>
      <c r="K15" s="42">
        <v>17.899999999999999</v>
      </c>
      <c r="L15" s="84">
        <v>46.787999999999997</v>
      </c>
      <c r="M15" s="42">
        <v>10.5</v>
      </c>
      <c r="N15" s="84">
        <v>39.143999999999998</v>
      </c>
      <c r="O15" s="26">
        <v>37.299999999999997</v>
      </c>
      <c r="P15" s="84">
        <v>31.667999999999999</v>
      </c>
      <c r="Q15" s="110">
        <v>-0.04</v>
      </c>
      <c r="R15" s="84">
        <v>32.700000000000003</v>
      </c>
      <c r="S15" s="26">
        <v>-1.6</v>
      </c>
      <c r="T15" s="84">
        <v>25.74</v>
      </c>
      <c r="U15" s="42">
        <v>-3.5</v>
      </c>
      <c r="V15" s="29">
        <v>17.75</v>
      </c>
      <c r="W15" s="258">
        <v>313.8</v>
      </c>
      <c r="Y15" s="73" t="str">
        <f>+LOOKUP(B15,COD_FIN!$C$5:$C$44,COD_FIN!$B$5:$B$44)</f>
        <v>LAP</v>
      </c>
      <c r="Z15" s="42">
        <f t="shared" si="6"/>
        <v>313.77932800000002</v>
      </c>
    </row>
    <row r="16" spans="1:26" x14ac:dyDescent="0.3">
      <c r="A16" s="32">
        <f t="shared" si="7"/>
        <v>6</v>
      </c>
      <c r="B16" s="97">
        <v>1890027</v>
      </c>
      <c r="C16" s="92">
        <v>94635</v>
      </c>
      <c r="D16" s="88" t="s">
        <v>112</v>
      </c>
      <c r="E16" s="116">
        <v>39295</v>
      </c>
      <c r="F16" s="117">
        <v>41395</v>
      </c>
      <c r="G16" s="28">
        <v>305</v>
      </c>
      <c r="H16" s="43">
        <v>178.7</v>
      </c>
      <c r="I16" s="43">
        <v>59.84</v>
      </c>
      <c r="J16" s="28">
        <v>4</v>
      </c>
      <c r="K16" s="42">
        <v>11.8</v>
      </c>
      <c r="L16" s="84">
        <v>46.71</v>
      </c>
      <c r="M16" s="42">
        <v>11.4</v>
      </c>
      <c r="N16" s="84">
        <v>41.58</v>
      </c>
      <c r="O16" s="26">
        <v>33.5</v>
      </c>
      <c r="P16" s="84">
        <v>30.78</v>
      </c>
      <c r="Q16" s="110">
        <v>-0.17</v>
      </c>
      <c r="R16" s="84">
        <v>29.7</v>
      </c>
      <c r="S16" s="26">
        <v>-2.1</v>
      </c>
      <c r="T16" s="84">
        <v>28</v>
      </c>
      <c r="U16" s="42">
        <v>1.7</v>
      </c>
      <c r="V16" s="29">
        <v>17.466000000000001</v>
      </c>
      <c r="W16" s="258">
        <v>298.60000000000002</v>
      </c>
      <c r="Y16" s="73" t="str">
        <f>+LOOKUP(B16,COD_FIN!$C$5:$C$44,COD_FIN!$B$5:$B$44)</f>
        <v>HET</v>
      </c>
      <c r="Z16" s="42">
        <f t="shared" si="6"/>
        <v>298.60598400000003</v>
      </c>
    </row>
    <row r="17" spans="1:26" x14ac:dyDescent="0.3">
      <c r="A17" s="32">
        <f t="shared" si="7"/>
        <v>7</v>
      </c>
      <c r="B17" s="97">
        <v>3600001</v>
      </c>
      <c r="C17" s="92">
        <v>96180</v>
      </c>
      <c r="D17" s="88" t="s">
        <v>92</v>
      </c>
      <c r="E17" s="116">
        <v>39814</v>
      </c>
      <c r="F17" s="117">
        <v>41395</v>
      </c>
      <c r="G17" s="28">
        <v>305</v>
      </c>
      <c r="H17" s="43">
        <v>312.2</v>
      </c>
      <c r="I17" s="43">
        <v>52.47</v>
      </c>
      <c r="J17" s="28">
        <v>3</v>
      </c>
      <c r="K17" s="42">
        <v>17.100000000000001</v>
      </c>
      <c r="L17" s="84">
        <v>45.72</v>
      </c>
      <c r="M17" s="42">
        <v>10.6</v>
      </c>
      <c r="N17" s="84">
        <v>36.18</v>
      </c>
      <c r="O17" s="26">
        <v>34.9</v>
      </c>
      <c r="P17" s="84">
        <v>30.33</v>
      </c>
      <c r="Q17" s="110">
        <v>0.04</v>
      </c>
      <c r="R17" s="84">
        <v>27.4</v>
      </c>
      <c r="S17" s="26">
        <v>-0.2</v>
      </c>
      <c r="T17" s="84">
        <v>21.7</v>
      </c>
      <c r="U17" s="42">
        <v>-3.3</v>
      </c>
      <c r="V17" s="29">
        <v>11.285</v>
      </c>
      <c r="W17" s="258">
        <v>295</v>
      </c>
      <c r="Y17" s="73" t="str">
        <f>+LOOKUP(B17,COD_FIN!$C$5:$C$44,COD_FIN!$B$5:$B$44)</f>
        <v>MOS</v>
      </c>
      <c r="Z17" s="42">
        <f t="shared" si="6"/>
        <v>294.98483200000004</v>
      </c>
    </row>
    <row r="18" spans="1:26" x14ac:dyDescent="0.3">
      <c r="A18" s="32">
        <f t="shared" si="7"/>
        <v>8</v>
      </c>
      <c r="B18" s="97">
        <v>3600001</v>
      </c>
      <c r="C18" s="92">
        <v>84592</v>
      </c>
      <c r="D18" s="88" t="s">
        <v>11</v>
      </c>
      <c r="E18" s="116">
        <v>38353</v>
      </c>
      <c r="F18" s="117">
        <v>41730</v>
      </c>
      <c r="G18" s="28">
        <v>94</v>
      </c>
      <c r="H18" s="43">
        <v>155.6</v>
      </c>
      <c r="I18" s="43">
        <v>59.22</v>
      </c>
      <c r="J18" s="28">
        <v>7</v>
      </c>
      <c r="K18" s="42">
        <v>15</v>
      </c>
      <c r="L18" s="84">
        <v>50.720999999999997</v>
      </c>
      <c r="M18" s="42">
        <v>10.1</v>
      </c>
      <c r="N18" s="84">
        <v>41.847000000000001</v>
      </c>
      <c r="O18" s="26">
        <v>29.7</v>
      </c>
      <c r="P18" s="84">
        <v>36.279000000000003</v>
      </c>
      <c r="Q18" s="110">
        <v>0.15</v>
      </c>
      <c r="R18" s="84">
        <v>31.5</v>
      </c>
      <c r="S18" s="26">
        <v>3.1</v>
      </c>
      <c r="T18" s="84">
        <v>30.5</v>
      </c>
      <c r="U18" s="42">
        <v>2</v>
      </c>
      <c r="V18" s="29">
        <v>21.344000000000001</v>
      </c>
      <c r="W18" s="258">
        <v>292.89999999999998</v>
      </c>
      <c r="Y18" s="73" t="str">
        <f>+LOOKUP(B18,COD_FIN!$C$5:$C$44,COD_FIN!$B$5:$B$44)</f>
        <v>MOS</v>
      </c>
      <c r="Z18" s="42">
        <f t="shared" si="6"/>
        <v>292.92207999999994</v>
      </c>
    </row>
    <row r="19" spans="1:26" x14ac:dyDescent="0.3">
      <c r="A19" s="32">
        <f t="shared" si="7"/>
        <v>9</v>
      </c>
      <c r="B19" s="97">
        <v>3600001</v>
      </c>
      <c r="C19" s="92">
        <v>88171</v>
      </c>
      <c r="D19" s="88" t="s">
        <v>111</v>
      </c>
      <c r="E19" s="116">
        <v>38961</v>
      </c>
      <c r="F19" s="117">
        <v>41306</v>
      </c>
      <c r="G19" s="28">
        <v>305</v>
      </c>
      <c r="H19" s="43">
        <v>204.1</v>
      </c>
      <c r="I19" s="43">
        <v>58.41</v>
      </c>
      <c r="J19" s="28">
        <v>5</v>
      </c>
      <c r="K19" s="42">
        <v>14.9</v>
      </c>
      <c r="L19" s="84">
        <v>49.86</v>
      </c>
      <c r="M19" s="42">
        <v>10</v>
      </c>
      <c r="N19" s="84">
        <v>41.031999999999996</v>
      </c>
      <c r="O19" s="26">
        <v>32.1</v>
      </c>
      <c r="P19" s="84">
        <v>34.683999999999997</v>
      </c>
      <c r="Q19" s="110">
        <v>0.19</v>
      </c>
      <c r="R19" s="84">
        <v>29.6</v>
      </c>
      <c r="S19" s="26">
        <v>0.8</v>
      </c>
      <c r="T19" s="84">
        <v>25.4</v>
      </c>
      <c r="U19" s="42">
        <v>0.4</v>
      </c>
      <c r="V19" s="29">
        <v>15.92</v>
      </c>
      <c r="W19" s="258">
        <v>285.60000000000002</v>
      </c>
      <c r="Y19" s="73" t="str">
        <f>+LOOKUP(B19,COD_FIN!$C$5:$C$44,COD_FIN!$B$5:$B$44)</f>
        <v>MOS</v>
      </c>
      <c r="Z19" s="42">
        <f>+(4.136*K19+3.086*M19-0.005*H19-1.633*S19+2.904*U19-10.921*Q19)*3.2</f>
        <v>285.58755200000002</v>
      </c>
    </row>
    <row r="20" spans="1:26" x14ac:dyDescent="0.3">
      <c r="A20" s="32">
        <f t="shared" si="7"/>
        <v>10</v>
      </c>
      <c r="B20" s="97">
        <v>3600001</v>
      </c>
      <c r="C20" s="92">
        <v>96215</v>
      </c>
      <c r="D20" s="88" t="s">
        <v>113</v>
      </c>
      <c r="E20" s="116">
        <v>40118</v>
      </c>
      <c r="F20" s="117">
        <v>41791</v>
      </c>
      <c r="G20" s="28">
        <v>42</v>
      </c>
      <c r="H20" s="43">
        <v>354.8</v>
      </c>
      <c r="I20" s="43">
        <v>43.862000000000002</v>
      </c>
      <c r="J20" s="28">
        <v>3</v>
      </c>
      <c r="K20" s="42">
        <v>15.1</v>
      </c>
      <c r="L20" s="84">
        <v>46.17</v>
      </c>
      <c r="M20" s="42">
        <v>12.6</v>
      </c>
      <c r="N20" s="84">
        <v>38.094999999999999</v>
      </c>
      <c r="O20" s="26">
        <v>18.8</v>
      </c>
      <c r="P20" s="84">
        <v>28.785</v>
      </c>
      <c r="Q20" s="110">
        <v>0.05</v>
      </c>
      <c r="R20" s="84">
        <v>26.8</v>
      </c>
      <c r="S20" s="26">
        <v>1.1000000000000001</v>
      </c>
      <c r="T20" s="84">
        <v>18.425999999999998</v>
      </c>
      <c r="U20" s="42">
        <v>-3</v>
      </c>
      <c r="V20" s="29">
        <v>11.651</v>
      </c>
      <c r="W20" s="258">
        <v>283.2</v>
      </c>
      <c r="Y20" s="73" t="str">
        <f>+LOOKUP(B20,COD_FIN!$C$5:$C$44,COD_FIN!$B$5:$B$44)</f>
        <v>MOS</v>
      </c>
      <c r="Z20" s="42">
        <f t="shared" si="6"/>
        <v>283.22832</v>
      </c>
    </row>
    <row r="21" spans="1:26" x14ac:dyDescent="0.3">
      <c r="A21" s="32">
        <f t="shared" si="7"/>
        <v>11</v>
      </c>
      <c r="B21" s="97">
        <v>106500002</v>
      </c>
      <c r="C21" s="92">
        <v>91234</v>
      </c>
      <c r="D21" s="88" t="s">
        <v>97</v>
      </c>
      <c r="E21" s="116">
        <v>39539</v>
      </c>
      <c r="F21" s="117">
        <v>41395</v>
      </c>
      <c r="G21" s="28">
        <v>305</v>
      </c>
      <c r="H21" s="43">
        <v>336.6</v>
      </c>
      <c r="I21" s="43">
        <v>57.75</v>
      </c>
      <c r="J21" s="28">
        <v>3</v>
      </c>
      <c r="K21" s="42">
        <v>19.8</v>
      </c>
      <c r="L21" s="84">
        <v>43.01</v>
      </c>
      <c r="M21" s="42">
        <v>8.3000000000000007</v>
      </c>
      <c r="N21" s="84">
        <v>37.229999999999997</v>
      </c>
      <c r="O21" s="26">
        <v>20.7</v>
      </c>
      <c r="P21" s="84">
        <v>26.094999999999999</v>
      </c>
      <c r="Q21" s="110">
        <v>-0.21</v>
      </c>
      <c r="R21" s="84">
        <v>31.4</v>
      </c>
      <c r="S21" s="26">
        <v>6.7</v>
      </c>
      <c r="T21" s="84">
        <v>24.6</v>
      </c>
      <c r="U21" s="42">
        <v>-3.2</v>
      </c>
      <c r="V21" s="29">
        <v>13.42</v>
      </c>
      <c r="W21" s="258">
        <v>281.2</v>
      </c>
      <c r="Y21" s="73" t="str">
        <f>+LOOKUP(B21,COD_FIN!$C$5:$C$44,COD_FIN!$B$5:$B$44)</f>
        <v>GVI</v>
      </c>
      <c r="Z21" s="42">
        <f t="shared" si="6"/>
        <v>281.22595199999995</v>
      </c>
    </row>
    <row r="22" spans="1:26" x14ac:dyDescent="0.3">
      <c r="A22" s="32">
        <f t="shared" si="7"/>
        <v>12</v>
      </c>
      <c r="B22" s="97">
        <v>1260001</v>
      </c>
      <c r="C22" s="92">
        <v>82012</v>
      </c>
      <c r="D22" s="88" t="s">
        <v>13</v>
      </c>
      <c r="E22" s="116">
        <v>38292</v>
      </c>
      <c r="F22" s="117">
        <v>41426</v>
      </c>
      <c r="G22" s="28">
        <v>305</v>
      </c>
      <c r="H22" s="43">
        <v>539.1</v>
      </c>
      <c r="I22" s="43">
        <v>62.1</v>
      </c>
      <c r="J22" s="28">
        <v>6</v>
      </c>
      <c r="K22" s="42">
        <v>14.6</v>
      </c>
      <c r="L22" s="84">
        <v>50.863999999999997</v>
      </c>
      <c r="M22" s="42">
        <v>9.3000000000000007</v>
      </c>
      <c r="N22" s="84">
        <v>43.295999999999999</v>
      </c>
      <c r="O22" s="26">
        <v>37</v>
      </c>
      <c r="P22" s="84">
        <v>34.231999999999999</v>
      </c>
      <c r="Q22" s="110">
        <v>-0.13</v>
      </c>
      <c r="R22" s="84">
        <v>33.700000000000003</v>
      </c>
      <c r="S22" s="26">
        <v>2.4</v>
      </c>
      <c r="T22" s="84">
        <v>35.6</v>
      </c>
      <c r="U22" s="42">
        <v>0.8</v>
      </c>
      <c r="V22" s="29">
        <v>25.143000000000001</v>
      </c>
      <c r="W22" s="258">
        <v>275.89999999999998</v>
      </c>
      <c r="Y22" s="73" t="str">
        <f>+LOOKUP(B22,COD_FIN!$C$5:$C$44,COD_FIN!$B$5:$B$44)</f>
        <v>HSF</v>
      </c>
      <c r="Z22" s="42">
        <f t="shared" si="6"/>
        <v>275.88361600000002</v>
      </c>
    </row>
    <row r="23" spans="1:26" x14ac:dyDescent="0.3">
      <c r="A23" s="32">
        <f t="shared" si="7"/>
        <v>13</v>
      </c>
      <c r="B23" s="97">
        <v>550003</v>
      </c>
      <c r="C23" s="92">
        <v>93003</v>
      </c>
      <c r="D23" s="88" t="s">
        <v>110</v>
      </c>
      <c r="E23" s="116">
        <v>39661</v>
      </c>
      <c r="F23" s="117">
        <v>41183</v>
      </c>
      <c r="G23" s="28">
        <v>212</v>
      </c>
      <c r="H23" s="43">
        <v>225.7</v>
      </c>
      <c r="I23" s="43">
        <v>51.680999999999997</v>
      </c>
      <c r="J23" s="28">
        <v>3</v>
      </c>
      <c r="K23" s="42">
        <v>17.600000000000001</v>
      </c>
      <c r="L23" s="84">
        <v>29.303999999999998</v>
      </c>
      <c r="M23" s="42">
        <v>5.0999999999999996</v>
      </c>
      <c r="N23" s="84">
        <v>27.898</v>
      </c>
      <c r="O23" s="26">
        <v>9.3000000000000007</v>
      </c>
      <c r="P23" s="84">
        <v>13.098000000000001</v>
      </c>
      <c r="Q23" s="110">
        <v>-0.17</v>
      </c>
      <c r="R23" s="84">
        <v>18.2</v>
      </c>
      <c r="S23" s="26">
        <v>-2</v>
      </c>
      <c r="T23" s="84">
        <v>23.3</v>
      </c>
      <c r="U23" s="42">
        <v>-2.6</v>
      </c>
      <c r="V23" s="29">
        <v>13.054</v>
      </c>
      <c r="W23" s="258">
        <v>271.89999999999998</v>
      </c>
      <c r="Y23" s="73" t="str">
        <f>+LOOKUP(B23,COD_FIN!$C$5:$C$44,COD_FIN!$B$5:$B$44)</f>
        <v>HLP</v>
      </c>
      <c r="Z23" s="42">
        <f t="shared" si="6"/>
        <v>271.92278400000009</v>
      </c>
    </row>
    <row r="24" spans="1:26" x14ac:dyDescent="0.3">
      <c r="A24" s="32">
        <f t="shared" si="7"/>
        <v>14</v>
      </c>
      <c r="B24" s="97">
        <v>3600001</v>
      </c>
      <c r="C24" s="92">
        <v>85780</v>
      </c>
      <c r="D24" s="88" t="s">
        <v>40</v>
      </c>
      <c r="E24" s="116">
        <v>38869</v>
      </c>
      <c r="F24" s="117">
        <v>41791</v>
      </c>
      <c r="G24" s="28">
        <v>40</v>
      </c>
      <c r="H24" s="43">
        <v>411.5</v>
      </c>
      <c r="I24" s="43">
        <v>55.55</v>
      </c>
      <c r="J24" s="28">
        <v>6</v>
      </c>
      <c r="K24" s="42">
        <v>11.1</v>
      </c>
      <c r="L24" s="84">
        <v>50.692</v>
      </c>
      <c r="M24" s="42">
        <v>12.3</v>
      </c>
      <c r="N24" s="84">
        <v>42.32</v>
      </c>
      <c r="O24" s="26">
        <v>29.7</v>
      </c>
      <c r="P24" s="84">
        <v>32.659999999999997</v>
      </c>
      <c r="Q24" s="110">
        <v>0.16</v>
      </c>
      <c r="R24" s="84">
        <v>29.3</v>
      </c>
      <c r="S24" s="26">
        <v>0.8</v>
      </c>
      <c r="T24" s="84">
        <v>26.312000000000001</v>
      </c>
      <c r="U24" s="42">
        <v>1.5</v>
      </c>
      <c r="V24" s="29">
        <v>18.617999999999999</v>
      </c>
      <c r="W24" s="258">
        <v>266</v>
      </c>
      <c r="Y24" s="73" t="str">
        <f>+LOOKUP(B24,COD_FIN!$C$5:$C$44,COD_FIN!$B$5:$B$44)</f>
        <v>MOS</v>
      </c>
      <c r="Z24" s="42">
        <f t="shared" si="6"/>
        <v>265.95884799999999</v>
      </c>
    </row>
    <row r="25" spans="1:26" x14ac:dyDescent="0.3">
      <c r="A25" s="32">
        <f t="shared" si="7"/>
        <v>15</v>
      </c>
      <c r="B25" s="97">
        <v>2840001</v>
      </c>
      <c r="C25" s="92">
        <v>81810</v>
      </c>
      <c r="D25" s="88" t="s">
        <v>109</v>
      </c>
      <c r="E25" s="116">
        <v>38200</v>
      </c>
      <c r="F25" s="117">
        <v>41609</v>
      </c>
      <c r="G25" s="28">
        <v>232</v>
      </c>
      <c r="H25" s="43">
        <v>417.2</v>
      </c>
      <c r="I25" s="43">
        <v>65.727000000000004</v>
      </c>
      <c r="J25" s="28">
        <v>7</v>
      </c>
      <c r="K25" s="42">
        <v>15.2</v>
      </c>
      <c r="L25" s="84">
        <v>53.768000000000001</v>
      </c>
      <c r="M25" s="42">
        <v>9.1</v>
      </c>
      <c r="N25" s="84">
        <v>46.552</v>
      </c>
      <c r="O25" s="26">
        <v>30.1</v>
      </c>
      <c r="P25" s="84">
        <v>39.863999999999997</v>
      </c>
      <c r="Q25" s="110">
        <v>-0.09</v>
      </c>
      <c r="R25" s="84">
        <v>39.200000000000003</v>
      </c>
      <c r="S25" s="26">
        <v>2</v>
      </c>
      <c r="T25" s="84">
        <v>39.700000000000003</v>
      </c>
      <c r="U25" s="42">
        <v>-1.4</v>
      </c>
      <c r="V25" s="29">
        <v>31.004000000000001</v>
      </c>
      <c r="W25" s="258">
        <v>264</v>
      </c>
      <c r="Y25" s="73" t="str">
        <f>+LOOKUP(B25,COD_FIN!$C$5:$C$44,COD_FIN!$B$5:$B$44)</f>
        <v>LAP</v>
      </c>
      <c r="Z25" s="42">
        <f t="shared" si="6"/>
        <v>264.04828799999996</v>
      </c>
    </row>
    <row r="26" spans="1:26" x14ac:dyDescent="0.3">
      <c r="A26" s="32">
        <f t="shared" si="7"/>
        <v>16</v>
      </c>
      <c r="B26" s="97">
        <v>2750001</v>
      </c>
      <c r="C26" s="92">
        <v>98290</v>
      </c>
      <c r="D26" s="88">
        <v>5140</v>
      </c>
      <c r="E26" s="116">
        <v>40269</v>
      </c>
      <c r="F26" s="117">
        <v>41791</v>
      </c>
      <c r="G26" s="28">
        <v>44</v>
      </c>
      <c r="H26" s="43">
        <v>343.4</v>
      </c>
      <c r="I26" s="43">
        <v>38.393999999999998</v>
      </c>
      <c r="J26" s="28">
        <v>3</v>
      </c>
      <c r="K26" s="42">
        <v>9</v>
      </c>
      <c r="L26" s="84">
        <v>30.8</v>
      </c>
      <c r="M26" s="42">
        <v>13.3</v>
      </c>
      <c r="N26" s="84">
        <v>29.12</v>
      </c>
      <c r="O26" s="26">
        <v>4.7</v>
      </c>
      <c r="P26" s="84">
        <v>13.28</v>
      </c>
      <c r="Q26" s="110">
        <v>0.01</v>
      </c>
      <c r="R26" s="84">
        <v>14.8</v>
      </c>
      <c r="S26" s="26">
        <v>-4.2</v>
      </c>
      <c r="T26" s="84">
        <v>16.184999999999999</v>
      </c>
      <c r="U26" s="42">
        <v>-0.7</v>
      </c>
      <c r="V26" s="29">
        <v>11.529</v>
      </c>
      <c r="W26" s="258">
        <v>260.10000000000002</v>
      </c>
      <c r="Y26" s="73" t="str">
        <f>+LOOKUP(B26,COD_FIN!$C$5:$C$44,COD_FIN!$B$5:$B$44)</f>
        <v>GSB</v>
      </c>
      <c r="Z26" s="42">
        <f t="shared" si="6"/>
        <v>260.05564799999996</v>
      </c>
    </row>
    <row r="27" spans="1:26" x14ac:dyDescent="0.3">
      <c r="A27" s="32">
        <f t="shared" si="7"/>
        <v>17</v>
      </c>
      <c r="B27" s="97">
        <v>3600001</v>
      </c>
      <c r="C27" s="92">
        <v>82306</v>
      </c>
      <c r="D27" s="88" t="s">
        <v>16</v>
      </c>
      <c r="E27" s="116">
        <v>38047</v>
      </c>
      <c r="F27" s="117">
        <v>41548</v>
      </c>
      <c r="G27" s="28">
        <v>287</v>
      </c>
      <c r="H27" s="43">
        <v>168.8</v>
      </c>
      <c r="I27" s="43">
        <v>64.680000000000007</v>
      </c>
      <c r="J27" s="28">
        <v>7</v>
      </c>
      <c r="K27" s="42">
        <v>15</v>
      </c>
      <c r="L27" s="84">
        <v>51.442</v>
      </c>
      <c r="M27" s="42">
        <v>8.8000000000000007</v>
      </c>
      <c r="N27" s="84">
        <v>43.966000000000001</v>
      </c>
      <c r="O27" s="26">
        <v>18.100000000000001</v>
      </c>
      <c r="P27" s="84">
        <v>32.93</v>
      </c>
      <c r="Q27" s="110">
        <v>0.1</v>
      </c>
      <c r="R27" s="84">
        <v>31.6</v>
      </c>
      <c r="S27" s="26">
        <v>3</v>
      </c>
      <c r="T27" s="84">
        <v>32.1</v>
      </c>
      <c r="U27" s="42">
        <v>-0.6</v>
      </c>
      <c r="V27" s="29">
        <v>24.564</v>
      </c>
      <c r="W27" s="258">
        <v>258</v>
      </c>
      <c r="Y27" s="73" t="str">
        <f>+LOOKUP(B27,COD_FIN!$C$5:$C$44,COD_FIN!$B$5:$B$44)</f>
        <v>MOS</v>
      </c>
      <c r="Z27" s="42">
        <f t="shared" si="6"/>
        <v>257.98176000000001</v>
      </c>
    </row>
    <row r="28" spans="1:26" x14ac:dyDescent="0.3">
      <c r="A28" s="32">
        <f t="shared" si="7"/>
        <v>18</v>
      </c>
      <c r="B28" s="97">
        <v>550003</v>
      </c>
      <c r="C28" s="92">
        <v>90643</v>
      </c>
      <c r="D28" s="88" t="s">
        <v>132</v>
      </c>
      <c r="E28" s="116">
        <v>39203</v>
      </c>
      <c r="F28" s="117">
        <v>41153</v>
      </c>
      <c r="G28" s="28">
        <v>221</v>
      </c>
      <c r="H28" s="43">
        <v>96.8</v>
      </c>
      <c r="I28" s="43">
        <v>57.878999999999998</v>
      </c>
      <c r="J28" s="28">
        <v>4</v>
      </c>
      <c r="K28" s="42">
        <v>13.6</v>
      </c>
      <c r="L28" s="84">
        <v>34.496000000000002</v>
      </c>
      <c r="M28" s="42">
        <v>7.1</v>
      </c>
      <c r="N28" s="84">
        <v>32.956000000000003</v>
      </c>
      <c r="O28" s="26">
        <v>12.5</v>
      </c>
      <c r="P28" s="84">
        <v>18.094999999999999</v>
      </c>
      <c r="Q28" s="110">
        <v>-0.05</v>
      </c>
      <c r="R28" s="84">
        <v>21.9</v>
      </c>
      <c r="S28" s="26">
        <v>-4.0999999999999996</v>
      </c>
      <c r="T28" s="84">
        <v>28.3</v>
      </c>
      <c r="U28" s="42">
        <v>-1.7</v>
      </c>
      <c r="V28" s="29">
        <v>16.969000000000001</v>
      </c>
      <c r="W28" s="258">
        <v>255.9</v>
      </c>
      <c r="Y28" s="73" t="str">
        <f>+LOOKUP(B28,COD_FIN!$C$5:$C$44,COD_FIN!$B$5:$B$44)</f>
        <v>HLP</v>
      </c>
      <c r="Z28" s="42">
        <f t="shared" si="6"/>
        <v>255.9384</v>
      </c>
    </row>
    <row r="29" spans="1:26" x14ac:dyDescent="0.3">
      <c r="A29" s="32">
        <f t="shared" si="7"/>
        <v>19</v>
      </c>
      <c r="B29" s="97">
        <v>180001</v>
      </c>
      <c r="C29" s="92">
        <v>79972</v>
      </c>
      <c r="D29" s="88" t="s">
        <v>156</v>
      </c>
      <c r="E29" s="116">
        <v>37653</v>
      </c>
      <c r="F29" s="117">
        <v>41395</v>
      </c>
      <c r="G29" s="28">
        <v>209</v>
      </c>
      <c r="H29" s="43">
        <v>293.7</v>
      </c>
      <c r="I29" s="43">
        <v>64.091999999999999</v>
      </c>
      <c r="J29" s="28">
        <v>8</v>
      </c>
      <c r="K29" s="42">
        <v>15.4</v>
      </c>
      <c r="L29" s="84">
        <v>44.625</v>
      </c>
      <c r="M29" s="42">
        <v>7.7</v>
      </c>
      <c r="N29" s="84">
        <v>41.82</v>
      </c>
      <c r="O29" s="26">
        <v>8.1</v>
      </c>
      <c r="P29" s="84">
        <v>27.285</v>
      </c>
      <c r="Q29" s="110">
        <v>0.08</v>
      </c>
      <c r="R29" s="84">
        <v>22</v>
      </c>
      <c r="S29" s="26">
        <v>3</v>
      </c>
      <c r="T29" s="84">
        <v>35.738999999999997</v>
      </c>
      <c r="U29" s="42">
        <v>-0.3</v>
      </c>
      <c r="V29" s="29">
        <v>28.128</v>
      </c>
      <c r="W29" s="258">
        <v>253.9</v>
      </c>
      <c r="Y29" s="73" t="str">
        <f>+LOOKUP(B29,COD_FIN!$C$5:$C$44,COD_FIN!$B$5:$B$44)</f>
        <v>HLL</v>
      </c>
      <c r="Z29" s="42">
        <f t="shared" si="6"/>
        <v>253.90150400000005</v>
      </c>
    </row>
    <row r="30" spans="1:26" x14ac:dyDescent="0.3">
      <c r="A30" s="32">
        <f t="shared" si="7"/>
        <v>20</v>
      </c>
      <c r="B30" s="97">
        <v>2760001</v>
      </c>
      <c r="C30" s="92">
        <v>89571</v>
      </c>
      <c r="D30" s="88" t="s">
        <v>81</v>
      </c>
      <c r="E30" s="116">
        <v>39356</v>
      </c>
      <c r="F30" s="117">
        <v>41275</v>
      </c>
      <c r="G30" s="28">
        <v>269</v>
      </c>
      <c r="H30" s="43">
        <v>88.1</v>
      </c>
      <c r="I30" s="43">
        <v>56.98</v>
      </c>
      <c r="J30" s="28">
        <v>3</v>
      </c>
      <c r="K30" s="42">
        <v>17.3</v>
      </c>
      <c r="L30" s="84">
        <v>44.03</v>
      </c>
      <c r="M30" s="42">
        <v>5.3</v>
      </c>
      <c r="N30" s="84">
        <v>37.825000000000003</v>
      </c>
      <c r="O30" s="26">
        <v>24</v>
      </c>
      <c r="P30" s="84">
        <v>28.984999999999999</v>
      </c>
      <c r="Q30" s="110">
        <v>-0.02</v>
      </c>
      <c r="R30" s="84">
        <v>31.1</v>
      </c>
      <c r="S30" s="26">
        <v>-0.4</v>
      </c>
      <c r="T30" s="84">
        <v>28.2</v>
      </c>
      <c r="U30" s="42">
        <v>-3.1</v>
      </c>
      <c r="V30" s="29">
        <v>15.975</v>
      </c>
      <c r="W30" s="258">
        <v>253.9</v>
      </c>
      <c r="Y30" s="73" t="str">
        <f>+LOOKUP(B30,COD_FIN!$C$5:$C$44,COD_FIN!$B$5:$B$44)</f>
        <v>DRV</v>
      </c>
      <c r="Z30" s="42">
        <f t="shared" si="6"/>
        <v>253.87942400000003</v>
      </c>
    </row>
    <row r="31" spans="1:26" x14ac:dyDescent="0.3">
      <c r="A31" s="32">
        <f t="shared" si="7"/>
        <v>21</v>
      </c>
      <c r="B31" s="97">
        <v>550003</v>
      </c>
      <c r="C31" s="92">
        <v>93910</v>
      </c>
      <c r="D31" s="88" t="s">
        <v>358</v>
      </c>
      <c r="E31" s="116">
        <v>39845</v>
      </c>
      <c r="F31" s="117">
        <v>41091</v>
      </c>
      <c r="G31" s="28">
        <v>285</v>
      </c>
      <c r="H31" s="43">
        <v>5</v>
      </c>
      <c r="I31" s="43">
        <v>52.25</v>
      </c>
      <c r="J31" s="28">
        <v>2</v>
      </c>
      <c r="K31" s="42">
        <v>16.8</v>
      </c>
      <c r="L31" s="84">
        <v>31.28</v>
      </c>
      <c r="M31" s="42">
        <v>4.7</v>
      </c>
      <c r="N31" s="84">
        <v>30</v>
      </c>
      <c r="O31" s="26">
        <v>18.899999999999999</v>
      </c>
      <c r="P31" s="84">
        <v>14.16</v>
      </c>
      <c r="Q31" s="110">
        <v>0.05</v>
      </c>
      <c r="R31" s="84">
        <v>17.600000000000001</v>
      </c>
      <c r="S31" s="26">
        <v>0.2</v>
      </c>
      <c r="T31" s="84">
        <v>25.1</v>
      </c>
      <c r="U31" s="42">
        <v>-1.9</v>
      </c>
      <c r="V31" s="29">
        <v>11.221</v>
      </c>
      <c r="W31" s="258">
        <v>248.2</v>
      </c>
      <c r="Y31" s="73" t="str">
        <f>+LOOKUP(B31,COD_FIN!$C$5:$C$44,COD_FIN!$B$5:$B$44)</f>
        <v>HLP</v>
      </c>
      <c r="Z31" s="42">
        <f t="shared" si="6"/>
        <v>248.23600000000002</v>
      </c>
    </row>
    <row r="32" spans="1:26" x14ac:dyDescent="0.3">
      <c r="A32" s="32">
        <f t="shared" si="7"/>
        <v>22</v>
      </c>
      <c r="B32" s="97">
        <v>3600001</v>
      </c>
      <c r="C32" s="92">
        <v>98131</v>
      </c>
      <c r="D32" s="88" t="s">
        <v>92</v>
      </c>
      <c r="E32" s="116">
        <v>40330</v>
      </c>
      <c r="F32" s="117">
        <v>41426</v>
      </c>
      <c r="G32" s="28">
        <v>305</v>
      </c>
      <c r="H32" s="43">
        <v>547.5</v>
      </c>
      <c r="I32" s="43">
        <v>49.72</v>
      </c>
      <c r="J32" s="28">
        <v>2</v>
      </c>
      <c r="K32" s="42">
        <v>13</v>
      </c>
      <c r="L32" s="84">
        <v>43.65</v>
      </c>
      <c r="M32" s="42">
        <v>10.7</v>
      </c>
      <c r="N32" s="84">
        <v>34.74</v>
      </c>
      <c r="O32" s="26">
        <v>34.1</v>
      </c>
      <c r="P32" s="84">
        <v>28.8</v>
      </c>
      <c r="Q32" s="110">
        <v>-0.1</v>
      </c>
      <c r="R32" s="84">
        <v>27.9</v>
      </c>
      <c r="S32" s="26">
        <v>2.1</v>
      </c>
      <c r="T32" s="84">
        <v>21.9</v>
      </c>
      <c r="U32" s="42">
        <v>-1.8</v>
      </c>
      <c r="V32" s="29">
        <v>9.8000000000000007</v>
      </c>
      <c r="W32" s="258">
        <v>244.8</v>
      </c>
      <c r="Y32" s="73" t="str">
        <f>+LOOKUP(B32,COD_FIN!$C$5:$C$44,COD_FIN!$B$5:$B$44)</f>
        <v>MOS</v>
      </c>
      <c r="Z32" s="42">
        <f t="shared" si="6"/>
        <v>244.75616000000002</v>
      </c>
    </row>
    <row r="33" spans="1:26" x14ac:dyDescent="0.3">
      <c r="A33" s="32">
        <f t="shared" si="7"/>
        <v>23</v>
      </c>
      <c r="B33" s="97">
        <v>106500002</v>
      </c>
      <c r="C33" s="92">
        <v>98068</v>
      </c>
      <c r="D33" s="88" t="s">
        <v>133</v>
      </c>
      <c r="E33" s="116">
        <v>40179</v>
      </c>
      <c r="F33" s="117">
        <v>41334</v>
      </c>
      <c r="G33" s="28">
        <v>305</v>
      </c>
      <c r="H33" s="43">
        <v>103.5</v>
      </c>
      <c r="I33" s="43">
        <v>42.24</v>
      </c>
      <c r="J33" s="28">
        <v>2</v>
      </c>
      <c r="K33" s="42">
        <v>13.7</v>
      </c>
      <c r="L33" s="84">
        <v>30.72</v>
      </c>
      <c r="M33" s="42">
        <v>7.5</v>
      </c>
      <c r="N33" s="84">
        <v>24.64</v>
      </c>
      <c r="O33" s="26">
        <v>22.1</v>
      </c>
      <c r="P33" s="84">
        <v>18.32</v>
      </c>
      <c r="Q33" s="110">
        <v>-0.11</v>
      </c>
      <c r="R33" s="84">
        <v>23.5</v>
      </c>
      <c r="S33" s="26">
        <v>1.6</v>
      </c>
      <c r="T33" s="84">
        <v>15.7</v>
      </c>
      <c r="U33" s="42">
        <v>-0.5</v>
      </c>
      <c r="V33" s="29">
        <v>7.5460000000000003</v>
      </c>
      <c r="W33" s="258">
        <v>244.6</v>
      </c>
      <c r="Y33" s="73" t="str">
        <f>+LOOKUP(B33,COD_FIN!$C$5:$C$44,COD_FIN!$B$5:$B$44)</f>
        <v>GVI</v>
      </c>
      <c r="Z33" s="42">
        <f t="shared" si="6"/>
        <v>244.56707200000002</v>
      </c>
    </row>
    <row r="34" spans="1:26" x14ac:dyDescent="0.3">
      <c r="A34" s="32">
        <f t="shared" si="7"/>
        <v>24</v>
      </c>
      <c r="B34" s="97">
        <v>180001</v>
      </c>
      <c r="C34" s="92">
        <v>79978</v>
      </c>
      <c r="D34" s="88" t="s">
        <v>98</v>
      </c>
      <c r="E34" s="116">
        <v>37561</v>
      </c>
      <c r="F34" s="117">
        <v>41456</v>
      </c>
      <c r="G34" s="28">
        <v>142</v>
      </c>
      <c r="H34" s="43">
        <v>207.3</v>
      </c>
      <c r="I34" s="43">
        <v>57.994</v>
      </c>
      <c r="J34" s="28">
        <v>9</v>
      </c>
      <c r="K34" s="42">
        <v>7.2</v>
      </c>
      <c r="L34" s="84">
        <v>43.2</v>
      </c>
      <c r="M34" s="42">
        <v>12.3</v>
      </c>
      <c r="N34" s="84">
        <v>37.979999999999997</v>
      </c>
      <c r="O34" s="26">
        <v>21.9</v>
      </c>
      <c r="P34" s="84">
        <v>22.77</v>
      </c>
      <c r="Q34" s="110">
        <v>-0.13</v>
      </c>
      <c r="R34" s="84">
        <v>11.4</v>
      </c>
      <c r="S34" s="26">
        <v>-1.7</v>
      </c>
      <c r="T34" s="84">
        <v>25.675999999999998</v>
      </c>
      <c r="U34" s="42">
        <v>1.9</v>
      </c>
      <c r="V34" s="29">
        <v>16.137</v>
      </c>
      <c r="W34" s="258">
        <v>244.5</v>
      </c>
      <c r="Y34" s="73" t="str">
        <f>+LOOKUP(B34,COD_FIN!$C$5:$C$44,COD_FIN!$B$5:$B$44)</f>
        <v>HLL</v>
      </c>
      <c r="Z34" s="42">
        <f t="shared" si="6"/>
        <v>244.524576</v>
      </c>
    </row>
    <row r="35" spans="1:26" x14ac:dyDescent="0.3">
      <c r="A35" s="32">
        <f t="shared" si="7"/>
        <v>25</v>
      </c>
      <c r="B35" s="97">
        <v>106500005</v>
      </c>
      <c r="C35" s="92">
        <v>97109</v>
      </c>
      <c r="D35" s="88" t="s">
        <v>11</v>
      </c>
      <c r="E35" s="116">
        <v>38353</v>
      </c>
      <c r="F35" s="117">
        <v>41487</v>
      </c>
      <c r="G35" s="28">
        <v>305</v>
      </c>
      <c r="H35" s="43">
        <v>71.599999999999994</v>
      </c>
      <c r="I35" s="43">
        <v>62.59</v>
      </c>
      <c r="J35" s="28">
        <v>7</v>
      </c>
      <c r="K35" s="42">
        <v>18.100000000000001</v>
      </c>
      <c r="L35" s="84">
        <v>49.631999999999998</v>
      </c>
      <c r="M35" s="42">
        <v>1.7</v>
      </c>
      <c r="N35" s="84">
        <v>42.944000000000003</v>
      </c>
      <c r="O35" s="26">
        <v>17.899999999999999</v>
      </c>
      <c r="P35" s="84">
        <v>34.76</v>
      </c>
      <c r="Q35" s="110">
        <v>-0.02</v>
      </c>
      <c r="R35" s="84">
        <v>32.4</v>
      </c>
      <c r="S35" s="26">
        <v>2.7</v>
      </c>
      <c r="T35" s="84">
        <v>33.299999999999997</v>
      </c>
      <c r="U35" s="42">
        <v>0.1</v>
      </c>
      <c r="V35" s="29">
        <v>24.196000000000002</v>
      </c>
      <c r="W35" s="258">
        <v>242.7</v>
      </c>
      <c r="Y35" s="73" t="str">
        <f>+LOOKUP(B35,COD_FIN!$C$5:$C$44,COD_FIN!$B$5:$B$44)</f>
        <v>ARM</v>
      </c>
      <c r="Z35" s="42">
        <f t="shared" si="6"/>
        <v>242.71846400000004</v>
      </c>
    </row>
    <row r="36" spans="1:26" x14ac:dyDescent="0.3">
      <c r="A36" s="32">
        <f t="shared" si="7"/>
        <v>26</v>
      </c>
      <c r="B36" s="97">
        <v>2840001</v>
      </c>
      <c r="C36" s="92">
        <v>101433</v>
      </c>
      <c r="D36" s="88" t="s">
        <v>347</v>
      </c>
      <c r="E36" s="116">
        <v>40725</v>
      </c>
      <c r="F36" s="117">
        <v>41609</v>
      </c>
      <c r="G36" s="28">
        <v>236</v>
      </c>
      <c r="H36" s="43">
        <v>381.8</v>
      </c>
      <c r="I36" s="43">
        <v>43.99</v>
      </c>
      <c r="J36" s="28">
        <v>1</v>
      </c>
      <c r="K36" s="42">
        <v>13.9</v>
      </c>
      <c r="L36" s="84">
        <v>37.238</v>
      </c>
      <c r="M36" s="42">
        <v>9</v>
      </c>
      <c r="N36" s="84">
        <v>30.702000000000002</v>
      </c>
      <c r="O36" s="26">
        <v>39.1</v>
      </c>
      <c r="P36" s="84">
        <v>23.736000000000001</v>
      </c>
      <c r="Q36" s="110">
        <v>-0.16</v>
      </c>
      <c r="R36" s="84">
        <v>26.3</v>
      </c>
      <c r="S36" s="26">
        <v>-0.7</v>
      </c>
      <c r="T36" s="84">
        <v>21.4</v>
      </c>
      <c r="U36" s="42">
        <v>-3.9</v>
      </c>
      <c r="V36" s="29">
        <v>8.0640000000000001</v>
      </c>
      <c r="W36" s="258">
        <v>239.7</v>
      </c>
      <c r="Y36" s="73" t="str">
        <f>+LOOKUP(B36,COD_FIN!$C$5:$C$44,COD_FIN!$B$5:$B$44)</f>
        <v>LAP</v>
      </c>
      <c r="Z36" s="42">
        <f t="shared" si="6"/>
        <v>239.744832</v>
      </c>
    </row>
    <row r="37" spans="1:26" x14ac:dyDescent="0.3">
      <c r="A37" s="32">
        <f t="shared" si="7"/>
        <v>27</v>
      </c>
      <c r="B37" s="97">
        <v>2750001</v>
      </c>
      <c r="C37" s="92">
        <v>97925</v>
      </c>
      <c r="D37" s="88">
        <v>973318</v>
      </c>
      <c r="E37" s="116">
        <v>40238</v>
      </c>
      <c r="F37" s="117">
        <v>41760</v>
      </c>
      <c r="G37" s="28">
        <v>59</v>
      </c>
      <c r="H37" s="43">
        <v>591.5</v>
      </c>
      <c r="I37" s="43">
        <v>33.880000000000003</v>
      </c>
      <c r="J37" s="28">
        <v>2</v>
      </c>
      <c r="K37" s="42">
        <v>7.8</v>
      </c>
      <c r="L37" s="84">
        <v>30.96</v>
      </c>
      <c r="M37" s="42">
        <v>16.100000000000001</v>
      </c>
      <c r="N37" s="84">
        <v>27.6</v>
      </c>
      <c r="O37" s="26">
        <v>2.6</v>
      </c>
      <c r="P37" s="84">
        <v>15.12</v>
      </c>
      <c r="Q37" s="110">
        <v>0.1</v>
      </c>
      <c r="R37" s="84">
        <v>14.7</v>
      </c>
      <c r="S37" s="26">
        <v>1.2</v>
      </c>
      <c r="T37" s="84">
        <v>12.45</v>
      </c>
      <c r="U37" s="42">
        <v>-0.6</v>
      </c>
      <c r="V37" s="29">
        <v>8.5749999999999993</v>
      </c>
      <c r="W37" s="258">
        <v>237.4</v>
      </c>
      <c r="Y37" s="73" t="str">
        <f>+LOOKUP(B37,COD_FIN!$C$5:$C$44,COD_FIN!$B$5:$B$44)</f>
        <v>GSB</v>
      </c>
      <c r="Z37" s="42">
        <f t="shared" si="6"/>
        <v>237.42016000000004</v>
      </c>
    </row>
    <row r="38" spans="1:26" x14ac:dyDescent="0.3">
      <c r="A38" s="32">
        <f t="shared" si="7"/>
        <v>28</v>
      </c>
      <c r="B38" s="97">
        <v>102960001</v>
      </c>
      <c r="C38" s="92">
        <v>84560</v>
      </c>
      <c r="D38" s="88" t="s">
        <v>91</v>
      </c>
      <c r="E38" s="116">
        <v>38718</v>
      </c>
      <c r="F38" s="117">
        <v>41487</v>
      </c>
      <c r="G38" s="28">
        <v>305</v>
      </c>
      <c r="H38" s="43">
        <v>428.5</v>
      </c>
      <c r="I38" s="43">
        <v>67.430000000000007</v>
      </c>
      <c r="J38" s="28">
        <v>6</v>
      </c>
      <c r="K38" s="42">
        <v>10</v>
      </c>
      <c r="L38" s="84">
        <v>54.45</v>
      </c>
      <c r="M38" s="42">
        <v>11.2</v>
      </c>
      <c r="N38" s="84">
        <v>48.15</v>
      </c>
      <c r="O38" s="26">
        <v>18.600000000000001</v>
      </c>
      <c r="P38" s="84">
        <v>38.340000000000003</v>
      </c>
      <c r="Q38" s="110">
        <v>0.01</v>
      </c>
      <c r="R38" s="84">
        <v>36.700000000000003</v>
      </c>
      <c r="S38" s="26">
        <v>1.1000000000000001</v>
      </c>
      <c r="T38" s="84">
        <v>37.299999999999997</v>
      </c>
      <c r="U38" s="42">
        <v>0.6</v>
      </c>
      <c r="V38" s="29">
        <v>27.143999999999998</v>
      </c>
      <c r="W38" s="258">
        <v>235.6</v>
      </c>
      <c r="Y38" s="73" t="str">
        <f>+LOOKUP(B38,COD_FIN!$C$5:$C$44,COD_FIN!$B$5:$B$44)</f>
        <v>HLM</v>
      </c>
      <c r="Z38" s="42">
        <f t="shared" si="6"/>
        <v>235.57628799999998</v>
      </c>
    </row>
    <row r="39" spans="1:26" x14ac:dyDescent="0.3">
      <c r="A39" s="32">
        <f t="shared" si="7"/>
        <v>29</v>
      </c>
      <c r="B39" s="97">
        <v>3600001</v>
      </c>
      <c r="C39" s="92">
        <v>96222</v>
      </c>
      <c r="D39" s="88">
        <v>72688</v>
      </c>
      <c r="E39" s="116">
        <v>40148</v>
      </c>
      <c r="F39" s="117">
        <v>41671</v>
      </c>
      <c r="G39" s="28">
        <v>161</v>
      </c>
      <c r="H39" s="43">
        <v>379.1</v>
      </c>
      <c r="I39" s="43">
        <v>47.774999999999999</v>
      </c>
      <c r="J39" s="28">
        <v>3</v>
      </c>
      <c r="K39" s="42">
        <v>11.6</v>
      </c>
      <c r="L39" s="84">
        <v>43.698999999999998</v>
      </c>
      <c r="M39" s="42">
        <v>8.5</v>
      </c>
      <c r="N39" s="84">
        <v>33.286000000000001</v>
      </c>
      <c r="O39" s="26">
        <v>31.8</v>
      </c>
      <c r="P39" s="84">
        <v>28.925000000000001</v>
      </c>
      <c r="Q39" s="110">
        <v>-0.1</v>
      </c>
      <c r="R39" s="84">
        <v>24.9</v>
      </c>
      <c r="S39" s="26">
        <v>0.9</v>
      </c>
      <c r="T39" s="84">
        <v>18.100000000000001</v>
      </c>
      <c r="U39" s="42">
        <v>0.5</v>
      </c>
      <c r="V39" s="29">
        <v>8.7840000000000007</v>
      </c>
      <c r="W39" s="258">
        <v>234.8</v>
      </c>
      <c r="Y39" s="73" t="str">
        <f>+LOOKUP(B39,COD_FIN!$C$5:$C$44,COD_FIN!$B$5:$B$44)</f>
        <v>MOS</v>
      </c>
      <c r="Z39" s="42">
        <f t="shared" si="6"/>
        <v>234.84000000000003</v>
      </c>
    </row>
    <row r="40" spans="1:26" x14ac:dyDescent="0.3">
      <c r="A40" s="32">
        <f t="shared" si="7"/>
        <v>30</v>
      </c>
      <c r="B40" s="97">
        <v>80001</v>
      </c>
      <c r="C40" s="92">
        <v>91821</v>
      </c>
      <c r="D40" s="88" t="s">
        <v>155</v>
      </c>
      <c r="E40" s="116">
        <v>39326</v>
      </c>
      <c r="F40" s="117">
        <v>41548</v>
      </c>
      <c r="G40" s="28">
        <v>305</v>
      </c>
      <c r="H40" s="43">
        <v>395.4</v>
      </c>
      <c r="I40" s="43">
        <v>55.55</v>
      </c>
      <c r="J40" s="28">
        <v>3</v>
      </c>
      <c r="K40" s="42">
        <v>9.6999999999999993</v>
      </c>
      <c r="L40" s="84">
        <v>45.63</v>
      </c>
      <c r="M40" s="42">
        <v>13.2</v>
      </c>
      <c r="N40" s="84">
        <v>37.979999999999997</v>
      </c>
      <c r="O40" s="26">
        <v>18.5</v>
      </c>
      <c r="P40" s="84">
        <v>28.08</v>
      </c>
      <c r="Q40" s="110">
        <v>-0.13</v>
      </c>
      <c r="R40" s="84">
        <v>26.2</v>
      </c>
      <c r="S40" s="26">
        <v>2.4</v>
      </c>
      <c r="T40" s="84">
        <v>25.4</v>
      </c>
      <c r="U40" s="42">
        <v>-1.1000000000000001</v>
      </c>
      <c r="V40" s="29">
        <v>12.688000000000001</v>
      </c>
      <c r="W40" s="258">
        <v>234.2</v>
      </c>
      <c r="Y40" s="73" t="str">
        <f>+LOOKUP(B40,COD_FIN!$C$5:$C$44,COD_FIN!$B$5:$B$44)</f>
        <v>SLU</v>
      </c>
      <c r="Z40" s="42">
        <f t="shared" si="6"/>
        <v>234.18729599999998</v>
      </c>
    </row>
    <row r="41" spans="1:26" x14ac:dyDescent="0.3">
      <c r="A41" s="32">
        <f t="shared" si="7"/>
        <v>31</v>
      </c>
      <c r="B41" s="97">
        <v>2840001</v>
      </c>
      <c r="C41" s="92">
        <v>100224</v>
      </c>
      <c r="D41" s="88" t="s">
        <v>348</v>
      </c>
      <c r="E41" s="116">
        <v>40544</v>
      </c>
      <c r="F41" s="117">
        <v>41791</v>
      </c>
      <c r="G41" s="28">
        <v>52</v>
      </c>
      <c r="H41" s="43">
        <v>350.4</v>
      </c>
      <c r="I41" s="43">
        <v>35.506</v>
      </c>
      <c r="J41" s="28">
        <v>2</v>
      </c>
      <c r="K41" s="42">
        <v>15.5</v>
      </c>
      <c r="L41" s="84">
        <v>32.130000000000003</v>
      </c>
      <c r="M41" s="42">
        <v>7.1</v>
      </c>
      <c r="N41" s="84">
        <v>25.27</v>
      </c>
      <c r="O41" s="26">
        <v>30</v>
      </c>
      <c r="P41" s="84">
        <v>20.09</v>
      </c>
      <c r="Q41" s="110">
        <v>0.1</v>
      </c>
      <c r="R41" s="84">
        <v>22.5</v>
      </c>
      <c r="S41" s="26">
        <v>1.5</v>
      </c>
      <c r="T41" s="84">
        <v>13.725</v>
      </c>
      <c r="U41" s="42">
        <v>-2.6</v>
      </c>
      <c r="V41" s="29">
        <v>8.0850000000000009</v>
      </c>
      <c r="W41" s="258">
        <v>234.2</v>
      </c>
      <c r="Y41" s="73" t="str">
        <f>+LOOKUP(B41,COD_FIN!$C$5:$C$44,COD_FIN!$B$5:$B$44)</f>
        <v>LAP</v>
      </c>
      <c r="Z41" s="42">
        <f t="shared" si="6"/>
        <v>234.15872000000005</v>
      </c>
    </row>
    <row r="42" spans="1:26" x14ac:dyDescent="0.3">
      <c r="A42" s="32">
        <f t="shared" si="7"/>
        <v>32</v>
      </c>
      <c r="B42" s="97">
        <v>2840001</v>
      </c>
      <c r="C42" s="92">
        <v>93864</v>
      </c>
      <c r="D42" s="88" t="s">
        <v>92</v>
      </c>
      <c r="E42" s="116">
        <v>39814</v>
      </c>
      <c r="F42" s="117">
        <v>41640</v>
      </c>
      <c r="G42" s="28">
        <v>195</v>
      </c>
      <c r="H42" s="43">
        <v>186.1</v>
      </c>
      <c r="I42" s="43">
        <v>55.835999999999999</v>
      </c>
      <c r="J42" s="28">
        <v>4</v>
      </c>
      <c r="K42" s="42">
        <v>9.6999999999999993</v>
      </c>
      <c r="L42" s="84">
        <v>49.14</v>
      </c>
      <c r="M42" s="42">
        <v>11.1</v>
      </c>
      <c r="N42" s="84">
        <v>39.69</v>
      </c>
      <c r="O42" s="26">
        <v>25</v>
      </c>
      <c r="P42" s="84">
        <v>34.11</v>
      </c>
      <c r="Q42" s="110">
        <v>0.15</v>
      </c>
      <c r="R42" s="84">
        <v>29.7</v>
      </c>
      <c r="S42" s="26">
        <v>-4.2</v>
      </c>
      <c r="T42" s="84">
        <v>26.2</v>
      </c>
      <c r="U42" s="42">
        <v>-1.9</v>
      </c>
      <c r="V42" s="29">
        <v>14.768000000000001</v>
      </c>
      <c r="W42" s="258">
        <v>234.1</v>
      </c>
      <c r="Y42" s="73" t="str">
        <f>+LOOKUP(B42,COD_FIN!$C$5:$C$44,COD_FIN!$B$5:$B$44)</f>
        <v>LAP</v>
      </c>
      <c r="Z42" s="42">
        <f t="shared" si="6"/>
        <v>234.06768</v>
      </c>
    </row>
    <row r="43" spans="1:26" x14ac:dyDescent="0.3">
      <c r="A43" s="32">
        <f t="shared" si="7"/>
        <v>33</v>
      </c>
      <c r="B43" s="97">
        <v>106500002</v>
      </c>
      <c r="C43" s="92">
        <v>93440</v>
      </c>
      <c r="D43" s="88" t="s">
        <v>130</v>
      </c>
      <c r="E43" s="116">
        <v>39783</v>
      </c>
      <c r="F43" s="117">
        <v>41334</v>
      </c>
      <c r="G43" s="28">
        <v>305</v>
      </c>
      <c r="H43" s="43">
        <v>121.2</v>
      </c>
      <c r="I43" s="43">
        <v>57.64</v>
      </c>
      <c r="J43" s="28">
        <v>3</v>
      </c>
      <c r="K43" s="42">
        <v>14.5</v>
      </c>
      <c r="L43" s="84">
        <v>43.69</v>
      </c>
      <c r="M43" s="42">
        <v>10.3</v>
      </c>
      <c r="N43" s="84">
        <v>37.825000000000003</v>
      </c>
      <c r="O43" s="26">
        <v>10</v>
      </c>
      <c r="P43" s="84">
        <v>27.88</v>
      </c>
      <c r="Q43" s="110">
        <v>-0.04</v>
      </c>
      <c r="R43" s="84">
        <v>32.1</v>
      </c>
      <c r="S43" s="26">
        <v>2.9</v>
      </c>
      <c r="T43" s="84">
        <v>26.7</v>
      </c>
      <c r="U43" s="42">
        <v>-5</v>
      </c>
      <c r="V43" s="29">
        <v>15.975</v>
      </c>
      <c r="W43" s="258">
        <v>231.5</v>
      </c>
      <c r="Y43" s="73" t="str">
        <f>+LOOKUP(B43,COD_FIN!$C$5:$C$44,COD_FIN!$B$5:$B$44)</f>
        <v>GVI</v>
      </c>
      <c r="Z43" s="42">
        <f t="shared" si="6"/>
        <v>231.46540800000008</v>
      </c>
    </row>
    <row r="44" spans="1:26" x14ac:dyDescent="0.3">
      <c r="A44" s="32">
        <f t="shared" si="7"/>
        <v>34</v>
      </c>
      <c r="B44" s="97">
        <v>2840001</v>
      </c>
      <c r="C44" s="92">
        <v>93870</v>
      </c>
      <c r="D44" s="88" t="s">
        <v>92</v>
      </c>
      <c r="E44" s="116">
        <v>39873</v>
      </c>
      <c r="F44" s="117">
        <v>41456</v>
      </c>
      <c r="G44" s="28">
        <v>305</v>
      </c>
      <c r="H44" s="43">
        <v>272.39999999999998</v>
      </c>
      <c r="I44" s="43">
        <v>52.69</v>
      </c>
      <c r="J44" s="28">
        <v>3</v>
      </c>
      <c r="K44" s="42">
        <v>13</v>
      </c>
      <c r="L44" s="84">
        <v>45.45</v>
      </c>
      <c r="M44" s="42">
        <v>9.5</v>
      </c>
      <c r="N44" s="84">
        <v>36.450000000000003</v>
      </c>
      <c r="O44" s="26">
        <v>28</v>
      </c>
      <c r="P44" s="84">
        <v>29.7</v>
      </c>
      <c r="Q44" s="110">
        <v>0.1</v>
      </c>
      <c r="R44" s="84">
        <v>28.6</v>
      </c>
      <c r="S44" s="26">
        <v>-2</v>
      </c>
      <c r="T44" s="84">
        <v>22.1</v>
      </c>
      <c r="U44" s="42">
        <v>-4.0999999999999996</v>
      </c>
      <c r="V44" s="29">
        <v>11.468</v>
      </c>
      <c r="W44" s="258">
        <v>230.4</v>
      </c>
      <c r="Y44" s="73" t="str">
        <f>+LOOKUP(B44,COD_FIN!$C$5:$C$44,COD_FIN!$B$5:$B$44)</f>
        <v>LAP</v>
      </c>
      <c r="Z44" s="42">
        <f t="shared" si="6"/>
        <v>230.36960000000005</v>
      </c>
    </row>
    <row r="45" spans="1:26" x14ac:dyDescent="0.3">
      <c r="A45" s="32">
        <f t="shared" si="7"/>
        <v>35</v>
      </c>
      <c r="B45" s="97">
        <v>3600001</v>
      </c>
      <c r="C45" s="92">
        <v>89623</v>
      </c>
      <c r="D45" s="88" t="s">
        <v>69</v>
      </c>
      <c r="E45" s="116">
        <v>39234</v>
      </c>
      <c r="F45" s="117">
        <v>41699</v>
      </c>
      <c r="G45" s="28">
        <v>131</v>
      </c>
      <c r="H45" s="43">
        <v>291.10000000000002</v>
      </c>
      <c r="I45" s="43">
        <v>57.854999999999997</v>
      </c>
      <c r="J45" s="28">
        <v>4</v>
      </c>
      <c r="K45" s="42">
        <v>14.8</v>
      </c>
      <c r="L45" s="84">
        <v>50.67</v>
      </c>
      <c r="M45" s="42">
        <v>7.9</v>
      </c>
      <c r="N45" s="84">
        <v>42.57</v>
      </c>
      <c r="O45" s="26">
        <v>33.6</v>
      </c>
      <c r="P45" s="84">
        <v>33.93</v>
      </c>
      <c r="Q45" s="110">
        <v>-0.01</v>
      </c>
      <c r="R45" s="84">
        <v>33.200000000000003</v>
      </c>
      <c r="S45" s="26">
        <v>4.4000000000000004</v>
      </c>
      <c r="T45" s="84">
        <v>29.07</v>
      </c>
      <c r="U45" s="42">
        <v>-2.5</v>
      </c>
      <c r="V45" s="29">
        <v>19.524999999999999</v>
      </c>
      <c r="W45" s="258">
        <v>223.4</v>
      </c>
      <c r="Y45" s="73" t="str">
        <f>+LOOKUP(B45,COD_FIN!$C$5:$C$44,COD_FIN!$B$5:$B$44)</f>
        <v>MOS</v>
      </c>
      <c r="Z45" s="42">
        <f t="shared" si="6"/>
        <v>223.36227200000005</v>
      </c>
    </row>
    <row r="46" spans="1:26" x14ac:dyDescent="0.3">
      <c r="A46" s="32">
        <f t="shared" si="7"/>
        <v>36</v>
      </c>
      <c r="B46" s="97">
        <v>3600001</v>
      </c>
      <c r="C46" s="92">
        <v>85743</v>
      </c>
      <c r="D46" s="88">
        <v>72688</v>
      </c>
      <c r="E46" s="116">
        <v>38838</v>
      </c>
      <c r="F46" s="117">
        <v>41730</v>
      </c>
      <c r="G46" s="28">
        <v>92</v>
      </c>
      <c r="H46" s="43">
        <v>303</v>
      </c>
      <c r="I46" s="43">
        <v>56.07</v>
      </c>
      <c r="J46" s="28">
        <v>7</v>
      </c>
      <c r="K46" s="42">
        <v>8.5</v>
      </c>
      <c r="L46" s="84">
        <v>49.015999999999998</v>
      </c>
      <c r="M46" s="42">
        <v>9.1</v>
      </c>
      <c r="N46" s="84">
        <v>38.72</v>
      </c>
      <c r="O46" s="26">
        <v>23.4</v>
      </c>
      <c r="P46" s="84">
        <v>33.351999999999997</v>
      </c>
      <c r="Q46" s="110">
        <v>-0.16</v>
      </c>
      <c r="R46" s="84">
        <v>28</v>
      </c>
      <c r="S46" s="26">
        <v>-1</v>
      </c>
      <c r="T46" s="84">
        <v>23.04</v>
      </c>
      <c r="U46" s="42">
        <v>1.6</v>
      </c>
      <c r="V46" s="29">
        <v>15.18</v>
      </c>
      <c r="W46" s="258">
        <v>223.2</v>
      </c>
      <c r="Y46" s="73" t="str">
        <f>+LOOKUP(B46,COD_FIN!$C$5:$C$44,COD_FIN!$B$5:$B$44)</f>
        <v>MOS</v>
      </c>
      <c r="Z46" s="42">
        <f t="shared" si="6"/>
        <v>223.20115200000001</v>
      </c>
    </row>
    <row r="47" spans="1:26" x14ac:dyDescent="0.3">
      <c r="A47" s="32">
        <f t="shared" si="7"/>
        <v>37</v>
      </c>
      <c r="B47" s="97">
        <v>3600001</v>
      </c>
      <c r="C47" s="92">
        <v>92011</v>
      </c>
      <c r="D47" s="88" t="s">
        <v>69</v>
      </c>
      <c r="E47" s="116">
        <v>39448</v>
      </c>
      <c r="F47" s="117">
        <v>41456</v>
      </c>
      <c r="G47" s="28">
        <v>305</v>
      </c>
      <c r="H47" s="43">
        <v>132.30000000000001</v>
      </c>
      <c r="I47" s="43">
        <v>60.603999999999999</v>
      </c>
      <c r="J47" s="28">
        <v>4</v>
      </c>
      <c r="K47" s="42">
        <v>14.5</v>
      </c>
      <c r="L47" s="84">
        <v>52.44</v>
      </c>
      <c r="M47" s="42">
        <v>7</v>
      </c>
      <c r="N47" s="84">
        <v>44.16</v>
      </c>
      <c r="O47" s="26">
        <v>29.8</v>
      </c>
      <c r="P47" s="84">
        <v>36.155999999999999</v>
      </c>
      <c r="Q47" s="110">
        <v>0.06</v>
      </c>
      <c r="R47" s="84">
        <v>34.4</v>
      </c>
      <c r="S47" s="26">
        <v>3.5</v>
      </c>
      <c r="T47" s="84">
        <v>31</v>
      </c>
      <c r="U47" s="42">
        <v>-1.8</v>
      </c>
      <c r="V47" s="29">
        <v>19.454000000000001</v>
      </c>
      <c r="W47" s="258">
        <v>221.8</v>
      </c>
      <c r="Y47" s="73" t="str">
        <f>+LOOKUP(B47,COD_FIN!$C$5:$C$44,COD_FIN!$B$5:$B$44)</f>
        <v>MOS</v>
      </c>
      <c r="Z47" s="42">
        <f t="shared" si="6"/>
        <v>221.80652799999999</v>
      </c>
    </row>
    <row r="48" spans="1:26" x14ac:dyDescent="0.3">
      <c r="A48" s="32">
        <f t="shared" si="7"/>
        <v>38</v>
      </c>
      <c r="B48" s="97">
        <v>106500002</v>
      </c>
      <c r="C48" s="92">
        <v>93438</v>
      </c>
      <c r="D48" s="88" t="s">
        <v>97</v>
      </c>
      <c r="E48" s="116">
        <v>39753</v>
      </c>
      <c r="F48" s="117">
        <v>41760</v>
      </c>
      <c r="G48" s="28">
        <v>106</v>
      </c>
      <c r="H48" s="43">
        <v>343.4</v>
      </c>
      <c r="I48" s="43">
        <v>54.875999999999998</v>
      </c>
      <c r="J48" s="28">
        <v>4</v>
      </c>
      <c r="K48" s="42">
        <v>15.6</v>
      </c>
      <c r="L48" s="84">
        <v>43.01</v>
      </c>
      <c r="M48" s="42">
        <v>7.3</v>
      </c>
      <c r="N48" s="84">
        <v>37.74</v>
      </c>
      <c r="O48" s="26">
        <v>19</v>
      </c>
      <c r="P48" s="84">
        <v>25.33</v>
      </c>
      <c r="Q48" s="110">
        <v>-0.09</v>
      </c>
      <c r="R48" s="84">
        <v>30.8</v>
      </c>
      <c r="S48" s="26">
        <v>3.3</v>
      </c>
      <c r="T48" s="84">
        <v>23.715</v>
      </c>
      <c r="U48" s="42">
        <v>-4.0999999999999996</v>
      </c>
      <c r="V48" s="29">
        <v>15.548999999999999</v>
      </c>
      <c r="W48" s="258">
        <v>220.9</v>
      </c>
      <c r="Y48" s="73" t="str">
        <f>+LOOKUP(B48,COD_FIN!$C$5:$C$44,COD_FIN!$B$5:$B$44)</f>
        <v>GVI</v>
      </c>
      <c r="Z48" s="42">
        <f t="shared" si="6"/>
        <v>220.86396800000003</v>
      </c>
    </row>
    <row r="49" spans="1:26" x14ac:dyDescent="0.3">
      <c r="A49" s="32">
        <f t="shared" si="7"/>
        <v>39</v>
      </c>
      <c r="B49" s="97">
        <v>180001</v>
      </c>
      <c r="C49" s="92">
        <v>78958</v>
      </c>
      <c r="D49" s="88" t="s">
        <v>359</v>
      </c>
      <c r="E49" s="116">
        <v>37469</v>
      </c>
      <c r="F49" s="117">
        <v>41122</v>
      </c>
      <c r="G49" s="28">
        <v>305</v>
      </c>
      <c r="H49" s="43">
        <v>112.1</v>
      </c>
      <c r="I49" s="43">
        <v>65.89</v>
      </c>
      <c r="J49" s="28">
        <v>8</v>
      </c>
      <c r="K49" s="42">
        <v>8</v>
      </c>
      <c r="L49" s="84">
        <v>48.24</v>
      </c>
      <c r="M49" s="42">
        <v>6.5</v>
      </c>
      <c r="N49" s="84">
        <v>44.55</v>
      </c>
      <c r="O49" s="26">
        <v>-2.1</v>
      </c>
      <c r="P49" s="84">
        <v>29.07</v>
      </c>
      <c r="Q49" s="110">
        <v>-0.1</v>
      </c>
      <c r="R49" s="84">
        <v>19.5</v>
      </c>
      <c r="S49" s="26">
        <v>-6</v>
      </c>
      <c r="T49" s="84">
        <v>34.4</v>
      </c>
      <c r="U49" s="42">
        <v>1.9</v>
      </c>
      <c r="V49" s="29">
        <v>24.192</v>
      </c>
      <c r="W49" s="258">
        <v>220.8</v>
      </c>
      <c r="Y49" s="73" t="str">
        <f>+LOOKUP(B49,COD_FIN!$C$5:$C$44,COD_FIN!$B$5:$B$44)</f>
        <v>HLL</v>
      </c>
      <c r="Z49" s="42">
        <f t="shared" si="6"/>
        <v>220.78144000000003</v>
      </c>
    </row>
    <row r="50" spans="1:26" x14ac:dyDescent="0.3">
      <c r="A50" s="32">
        <f t="shared" si="7"/>
        <v>40</v>
      </c>
      <c r="B50" s="97">
        <v>106500002</v>
      </c>
      <c r="C50" s="92">
        <v>96367</v>
      </c>
      <c r="D50" s="88" t="s">
        <v>157</v>
      </c>
      <c r="E50" s="116">
        <v>40179</v>
      </c>
      <c r="F50" s="117">
        <v>41456</v>
      </c>
      <c r="G50" s="28">
        <v>305</v>
      </c>
      <c r="H50" s="43">
        <v>296.89999999999998</v>
      </c>
      <c r="I50" s="43">
        <v>47.41</v>
      </c>
      <c r="J50" s="28">
        <v>2</v>
      </c>
      <c r="K50" s="42">
        <v>21</v>
      </c>
      <c r="L50" s="84">
        <v>33.04</v>
      </c>
      <c r="M50" s="42">
        <v>-1.1000000000000001</v>
      </c>
      <c r="N50" s="84">
        <v>28</v>
      </c>
      <c r="O50" s="26">
        <v>8.6</v>
      </c>
      <c r="P50" s="84">
        <v>18.48</v>
      </c>
      <c r="Q50" s="110">
        <v>-0.25</v>
      </c>
      <c r="R50" s="84">
        <v>25.3</v>
      </c>
      <c r="S50" s="26">
        <v>0.7</v>
      </c>
      <c r="T50" s="84">
        <v>17.2</v>
      </c>
      <c r="U50" s="42">
        <v>-5.3</v>
      </c>
      <c r="V50" s="29">
        <v>9.5526</v>
      </c>
      <c r="W50" s="258">
        <v>218.2</v>
      </c>
      <c r="Y50" s="73" t="str">
        <f>+LOOKUP(B50,COD_FIN!$C$5:$C$44,COD_FIN!$B$5:$B$44)</f>
        <v>GVI</v>
      </c>
      <c r="Z50" s="42">
        <f t="shared" si="6"/>
        <v>218.15312000000006</v>
      </c>
    </row>
    <row r="51" spans="1:26" x14ac:dyDescent="0.3">
      <c r="A51" s="32">
        <f t="shared" si="7"/>
        <v>41</v>
      </c>
      <c r="B51" s="97">
        <v>2840001</v>
      </c>
      <c r="C51" s="92">
        <v>97921</v>
      </c>
      <c r="D51" s="88" t="s">
        <v>187</v>
      </c>
      <c r="E51" s="116">
        <v>40360</v>
      </c>
      <c r="F51" s="117">
        <v>41487</v>
      </c>
      <c r="G51" s="28">
        <v>305</v>
      </c>
      <c r="H51" s="43">
        <v>483.6</v>
      </c>
      <c r="I51" s="43">
        <v>44.908000000000001</v>
      </c>
      <c r="J51" s="28">
        <v>2</v>
      </c>
      <c r="K51" s="42">
        <v>12.1</v>
      </c>
      <c r="L51" s="84">
        <v>39.33</v>
      </c>
      <c r="M51" s="42">
        <v>7.9</v>
      </c>
      <c r="N51" s="84">
        <v>30.06</v>
      </c>
      <c r="O51" s="26">
        <v>22.5</v>
      </c>
      <c r="P51" s="84">
        <v>23.49</v>
      </c>
      <c r="Q51" s="110">
        <v>-0.08</v>
      </c>
      <c r="R51" s="84">
        <v>22.5</v>
      </c>
      <c r="S51" s="26">
        <v>-3.1</v>
      </c>
      <c r="T51" s="84">
        <v>16.3</v>
      </c>
      <c r="U51" s="42">
        <v>-3.5</v>
      </c>
      <c r="V51" s="29">
        <v>7.6440000000000001</v>
      </c>
      <c r="W51" s="258">
        <v>216.9</v>
      </c>
      <c r="Y51" s="73" t="str">
        <f>+LOOKUP(B51,COD_FIN!$C$5:$C$44,COD_FIN!$B$5:$B$44)</f>
        <v>LAP</v>
      </c>
      <c r="Z51" s="42">
        <f t="shared" si="6"/>
        <v>216.89273599999999</v>
      </c>
    </row>
    <row r="52" spans="1:26" x14ac:dyDescent="0.3">
      <c r="A52" s="32">
        <f t="shared" si="7"/>
        <v>42</v>
      </c>
      <c r="B52" s="97">
        <v>102960001</v>
      </c>
      <c r="C52" s="92">
        <v>86906</v>
      </c>
      <c r="D52" s="88" t="s">
        <v>349</v>
      </c>
      <c r="E52" s="116">
        <v>39052</v>
      </c>
      <c r="F52" s="117">
        <v>41456</v>
      </c>
      <c r="G52" s="28">
        <v>305</v>
      </c>
      <c r="H52" s="43">
        <v>466.6</v>
      </c>
      <c r="I52" s="43">
        <v>59.07</v>
      </c>
      <c r="J52" s="28">
        <v>5</v>
      </c>
      <c r="K52" s="42">
        <v>5.9</v>
      </c>
      <c r="L52" s="84">
        <v>47.43</v>
      </c>
      <c r="M52" s="42">
        <v>13.3</v>
      </c>
      <c r="N52" s="84">
        <v>40.32</v>
      </c>
      <c r="O52" s="26">
        <v>48.4</v>
      </c>
      <c r="P52" s="84">
        <v>29.88</v>
      </c>
      <c r="Q52" s="110">
        <v>0.02</v>
      </c>
      <c r="R52" s="84">
        <v>29.4</v>
      </c>
      <c r="S52" s="26">
        <v>-0.1</v>
      </c>
      <c r="T52" s="84">
        <v>29</v>
      </c>
      <c r="U52" s="42">
        <v>1.2</v>
      </c>
      <c r="V52" s="29">
        <v>19.04</v>
      </c>
      <c r="W52" s="258">
        <v>212.9</v>
      </c>
      <c r="Y52" s="73" t="str">
        <f>+LOOKUP(B52,COD_FIN!$C$5:$C$44,COD_FIN!$B$5:$B$44)</f>
        <v>HLM</v>
      </c>
      <c r="Z52" s="42">
        <f t="shared" si="6"/>
        <v>212.93721600000003</v>
      </c>
    </row>
    <row r="53" spans="1:26" x14ac:dyDescent="0.3">
      <c r="A53" s="32">
        <f t="shared" si="7"/>
        <v>43</v>
      </c>
      <c r="B53" s="97">
        <v>3600001</v>
      </c>
      <c r="C53" s="92">
        <v>99547</v>
      </c>
      <c r="D53" s="88" t="s">
        <v>184</v>
      </c>
      <c r="E53" s="116">
        <v>40452</v>
      </c>
      <c r="F53" s="117">
        <v>41730</v>
      </c>
      <c r="G53" s="28">
        <v>113</v>
      </c>
      <c r="H53" s="43">
        <v>658.2</v>
      </c>
      <c r="I53" s="43">
        <v>41.923999999999999</v>
      </c>
      <c r="J53" s="28">
        <v>2</v>
      </c>
      <c r="K53" s="42">
        <v>14.4</v>
      </c>
      <c r="L53" s="84">
        <v>38.54</v>
      </c>
      <c r="M53" s="42">
        <v>6.6</v>
      </c>
      <c r="N53" s="84">
        <v>30.585999999999999</v>
      </c>
      <c r="O53" s="26">
        <v>28.4</v>
      </c>
      <c r="P53" s="84">
        <v>24.518000000000001</v>
      </c>
      <c r="Q53" s="110">
        <v>-0.04</v>
      </c>
      <c r="R53" s="84">
        <v>26.2</v>
      </c>
      <c r="S53" s="26">
        <v>1</v>
      </c>
      <c r="T53" s="84">
        <v>16.942</v>
      </c>
      <c r="U53" s="42">
        <v>-3.1</v>
      </c>
      <c r="V53" s="29">
        <v>9.016</v>
      </c>
      <c r="W53" s="258">
        <v>212.6</v>
      </c>
      <c r="Y53" s="73" t="str">
        <f>+LOOKUP(B53,COD_FIN!$C$5:$C$44,COD_FIN!$B$5:$B$44)</f>
        <v>MOS</v>
      </c>
      <c r="Z53" s="42">
        <f t="shared" si="6"/>
        <v>212.59660800000006</v>
      </c>
    </row>
    <row r="54" spans="1:26" x14ac:dyDescent="0.3">
      <c r="A54" s="32">
        <f t="shared" si="7"/>
        <v>44</v>
      </c>
      <c r="B54" s="97">
        <v>2840001</v>
      </c>
      <c r="C54" s="92">
        <v>98898</v>
      </c>
      <c r="D54" s="88" t="s">
        <v>159</v>
      </c>
      <c r="E54" s="116">
        <v>40452</v>
      </c>
      <c r="F54" s="117">
        <v>41671</v>
      </c>
      <c r="G54" s="28">
        <v>166</v>
      </c>
      <c r="H54" s="43">
        <v>196.6</v>
      </c>
      <c r="I54" s="43">
        <v>42.951000000000001</v>
      </c>
      <c r="J54" s="28">
        <v>2</v>
      </c>
      <c r="K54" s="42">
        <v>11.5</v>
      </c>
      <c r="L54" s="84">
        <v>40.317</v>
      </c>
      <c r="M54" s="42">
        <v>10.3</v>
      </c>
      <c r="N54" s="84">
        <v>31.061</v>
      </c>
      <c r="O54" s="26">
        <v>27.9</v>
      </c>
      <c r="P54" s="84">
        <v>25.364999999999998</v>
      </c>
      <c r="Q54" s="110">
        <v>-0.06</v>
      </c>
      <c r="R54" s="84">
        <v>23.3</v>
      </c>
      <c r="S54" s="26">
        <v>0.8</v>
      </c>
      <c r="T54" s="84">
        <v>16.356000000000002</v>
      </c>
      <c r="U54" s="42">
        <v>-4.0999999999999996</v>
      </c>
      <c r="V54" s="29">
        <v>8.33</v>
      </c>
      <c r="W54" s="258">
        <v>210.6</v>
      </c>
      <c r="Y54" s="73" t="str">
        <f>+LOOKUP(B54,COD_FIN!$C$5:$C$44,COD_FIN!$B$5:$B$44)</f>
        <v>LAP</v>
      </c>
      <c r="Z54" s="42">
        <f t="shared" si="6"/>
        <v>210.58963199999999</v>
      </c>
    </row>
    <row r="55" spans="1:26" x14ac:dyDescent="0.3">
      <c r="A55" s="32">
        <f t="shared" si="7"/>
        <v>45</v>
      </c>
      <c r="B55" s="97">
        <v>106500002</v>
      </c>
      <c r="C55" s="92">
        <v>86741</v>
      </c>
      <c r="D55" s="88" t="s">
        <v>112</v>
      </c>
      <c r="E55" s="116">
        <v>38838</v>
      </c>
      <c r="F55" s="117">
        <v>41395</v>
      </c>
      <c r="G55" s="28">
        <v>305</v>
      </c>
      <c r="H55" s="43">
        <v>-7.5</v>
      </c>
      <c r="I55" s="43">
        <v>64.680000000000007</v>
      </c>
      <c r="J55" s="28">
        <v>5</v>
      </c>
      <c r="K55" s="42">
        <v>9.5</v>
      </c>
      <c r="L55" s="84">
        <v>51.84</v>
      </c>
      <c r="M55" s="42">
        <v>6.6</v>
      </c>
      <c r="N55" s="84">
        <v>45.27</v>
      </c>
      <c r="O55" s="26">
        <v>17.100000000000001</v>
      </c>
      <c r="P55" s="84">
        <v>34.380000000000003</v>
      </c>
      <c r="Q55" s="110">
        <v>-0.15</v>
      </c>
      <c r="R55" s="84">
        <v>34.200000000000003</v>
      </c>
      <c r="S55" s="26">
        <v>-1.3</v>
      </c>
      <c r="T55" s="84">
        <v>31.7</v>
      </c>
      <c r="U55" s="42">
        <v>0.8</v>
      </c>
      <c r="V55" s="29">
        <v>21.12</v>
      </c>
      <c r="W55" s="258">
        <v>210.5</v>
      </c>
      <c r="Y55" s="73" t="str">
        <f>+LOOKUP(B55,COD_FIN!$C$5:$C$44,COD_FIN!$B$5:$B$44)</f>
        <v>GVI</v>
      </c>
      <c r="Z55" s="42">
        <f t="shared" si="6"/>
        <v>210.50032000000002</v>
      </c>
    </row>
    <row r="56" spans="1:26" x14ac:dyDescent="0.3">
      <c r="A56" s="32">
        <f t="shared" si="7"/>
        <v>46</v>
      </c>
      <c r="B56" s="97">
        <v>102960001</v>
      </c>
      <c r="C56" s="92">
        <v>96093</v>
      </c>
      <c r="D56" s="88" t="s">
        <v>129</v>
      </c>
      <c r="E56" s="116">
        <v>40087</v>
      </c>
      <c r="F56" s="117">
        <v>41548</v>
      </c>
      <c r="G56" s="28">
        <v>294</v>
      </c>
      <c r="H56" s="43">
        <v>-0.6</v>
      </c>
      <c r="I56" s="43">
        <v>50.27</v>
      </c>
      <c r="J56" s="28">
        <v>3</v>
      </c>
      <c r="K56" s="42">
        <v>10.8</v>
      </c>
      <c r="L56" s="84">
        <v>39.78</v>
      </c>
      <c r="M56" s="42">
        <v>7.2</v>
      </c>
      <c r="N56" s="84">
        <v>32.130000000000003</v>
      </c>
      <c r="O56" s="26">
        <v>16.100000000000001</v>
      </c>
      <c r="P56" s="84">
        <v>23.97</v>
      </c>
      <c r="Q56" s="110">
        <v>0.24</v>
      </c>
      <c r="R56" s="84">
        <v>25</v>
      </c>
      <c r="S56" s="26">
        <v>-4.7</v>
      </c>
      <c r="T56" s="84">
        <v>20.8</v>
      </c>
      <c r="U56" s="42">
        <v>-2.2999999999999998</v>
      </c>
      <c r="V56" s="29">
        <v>10.797000000000001</v>
      </c>
      <c r="W56" s="258">
        <v>208.9</v>
      </c>
      <c r="Y56" s="73" t="str">
        <f>+LOOKUP(B56,COD_FIN!$C$5:$C$44,COD_FIN!$B$5:$B$44)</f>
        <v>HLM</v>
      </c>
      <c r="Z56" s="42">
        <f t="shared" si="6"/>
        <v>208.85075200000006</v>
      </c>
    </row>
    <row r="57" spans="1:26" x14ac:dyDescent="0.3">
      <c r="A57" s="32">
        <f t="shared" si="7"/>
        <v>47</v>
      </c>
      <c r="B57" s="97">
        <v>106500002</v>
      </c>
      <c r="C57" s="92">
        <v>93421</v>
      </c>
      <c r="D57" s="88" t="s">
        <v>130</v>
      </c>
      <c r="E57" s="116">
        <v>39569</v>
      </c>
      <c r="F57" s="117">
        <v>41183</v>
      </c>
      <c r="G57" s="28">
        <v>305</v>
      </c>
      <c r="H57" s="43">
        <v>534.5</v>
      </c>
      <c r="I57" s="43">
        <v>59.07</v>
      </c>
      <c r="J57" s="28">
        <v>3</v>
      </c>
      <c r="K57" s="42">
        <v>5</v>
      </c>
      <c r="L57" s="84">
        <v>47.34</v>
      </c>
      <c r="M57" s="42">
        <v>19.7</v>
      </c>
      <c r="N57" s="84">
        <v>41.22</v>
      </c>
      <c r="O57" s="26">
        <v>33.299999999999997</v>
      </c>
      <c r="P57" s="84">
        <v>30.42</v>
      </c>
      <c r="Q57" s="110">
        <v>-7.0000000000000007E-2</v>
      </c>
      <c r="R57" s="84">
        <v>32.6</v>
      </c>
      <c r="S57" s="26">
        <v>2.6</v>
      </c>
      <c r="T57" s="84">
        <v>28.3</v>
      </c>
      <c r="U57" s="42">
        <v>-3.5</v>
      </c>
      <c r="V57" s="29">
        <v>15.494</v>
      </c>
      <c r="W57" s="258">
        <v>208.5</v>
      </c>
      <c r="Y57" s="73" t="str">
        <f>+LOOKUP(B57,COD_FIN!$C$5:$C$44,COD_FIN!$B$5:$B$44)</f>
        <v>GVI</v>
      </c>
      <c r="Z57" s="42">
        <f t="shared" si="6"/>
        <v>208.500384</v>
      </c>
    </row>
    <row r="58" spans="1:26" x14ac:dyDescent="0.3">
      <c r="A58" s="32">
        <f t="shared" si="7"/>
        <v>48</v>
      </c>
      <c r="B58" s="97">
        <v>106500002</v>
      </c>
      <c r="C58" s="92">
        <v>86747</v>
      </c>
      <c r="D58" s="88" t="s">
        <v>185</v>
      </c>
      <c r="E58" s="116">
        <v>38869</v>
      </c>
      <c r="F58" s="117">
        <v>41579</v>
      </c>
      <c r="G58" s="28">
        <v>264</v>
      </c>
      <c r="H58" s="43">
        <v>141.6</v>
      </c>
      <c r="I58" s="43">
        <v>60.5</v>
      </c>
      <c r="J58" s="28">
        <v>5</v>
      </c>
      <c r="K58" s="42">
        <v>5.0999999999999996</v>
      </c>
      <c r="L58" s="84">
        <v>48.51</v>
      </c>
      <c r="M58" s="42">
        <v>11.1</v>
      </c>
      <c r="N58" s="84">
        <v>41.94</v>
      </c>
      <c r="O58" s="26">
        <v>7.5</v>
      </c>
      <c r="P58" s="84">
        <v>30.6</v>
      </c>
      <c r="Q58" s="110">
        <v>-0.12</v>
      </c>
      <c r="R58" s="84">
        <v>30.3</v>
      </c>
      <c r="S58" s="26">
        <v>-1.9</v>
      </c>
      <c r="T58" s="84">
        <v>32.6</v>
      </c>
      <c r="U58" s="42">
        <v>1.7</v>
      </c>
      <c r="V58" s="29">
        <v>22.08</v>
      </c>
      <c r="W58" s="258">
        <v>204.8</v>
      </c>
      <c r="Y58" s="73" t="str">
        <f>+LOOKUP(B58,COD_FIN!$C$5:$C$44,COD_FIN!$B$5:$B$44)</f>
        <v>GVI</v>
      </c>
      <c r="Z58" s="42">
        <f t="shared" si="6"/>
        <v>204.76870399999996</v>
      </c>
    </row>
    <row r="59" spans="1:26" x14ac:dyDescent="0.3">
      <c r="A59" s="32">
        <f t="shared" si="7"/>
        <v>49</v>
      </c>
      <c r="B59" s="97">
        <v>2840001</v>
      </c>
      <c r="C59" s="92">
        <v>95597</v>
      </c>
      <c r="D59" s="88" t="s">
        <v>92</v>
      </c>
      <c r="E59" s="116">
        <v>40087</v>
      </c>
      <c r="F59" s="117">
        <v>41671</v>
      </c>
      <c r="G59" s="28">
        <v>178</v>
      </c>
      <c r="H59" s="43">
        <v>238.4</v>
      </c>
      <c r="I59" s="43">
        <v>50.505000000000003</v>
      </c>
      <c r="J59" s="28">
        <v>3</v>
      </c>
      <c r="K59" s="42">
        <v>10.8</v>
      </c>
      <c r="L59" s="84">
        <v>43.945999999999998</v>
      </c>
      <c r="M59" s="42">
        <v>8.6</v>
      </c>
      <c r="N59" s="84">
        <v>35.173999999999999</v>
      </c>
      <c r="O59" s="26">
        <v>21.9</v>
      </c>
      <c r="P59" s="84">
        <v>29.498000000000001</v>
      </c>
      <c r="Q59" s="110">
        <v>0.04</v>
      </c>
      <c r="R59" s="84">
        <v>27.4</v>
      </c>
      <c r="S59" s="26">
        <v>-1.7</v>
      </c>
      <c r="T59" s="84">
        <v>22.655999999999999</v>
      </c>
      <c r="U59" s="42">
        <v>-2.9</v>
      </c>
      <c r="V59" s="29">
        <v>12.260999999999999</v>
      </c>
      <c r="W59" s="258">
        <v>204.6</v>
      </c>
      <c r="Y59" s="73" t="str">
        <f>+LOOKUP(B59,COD_FIN!$C$5:$C$44,COD_FIN!$B$5:$B$44)</f>
        <v>LAP</v>
      </c>
      <c r="Z59" s="42">
        <f t="shared" si="6"/>
        <v>204.58899200000005</v>
      </c>
    </row>
    <row r="60" spans="1:26" x14ac:dyDescent="0.3">
      <c r="A60" s="32">
        <f t="shared" si="7"/>
        <v>50</v>
      </c>
      <c r="B60" s="97">
        <v>2840001</v>
      </c>
      <c r="C60" s="92">
        <v>99209</v>
      </c>
      <c r="D60" s="88" t="s">
        <v>348</v>
      </c>
      <c r="E60" s="116">
        <v>40483</v>
      </c>
      <c r="F60" s="117">
        <v>41609</v>
      </c>
      <c r="G60" s="28">
        <v>225</v>
      </c>
      <c r="H60" s="43">
        <v>27.5</v>
      </c>
      <c r="I60" s="43">
        <v>47.52</v>
      </c>
      <c r="J60" s="28">
        <v>2</v>
      </c>
      <c r="K60" s="42">
        <v>15</v>
      </c>
      <c r="L60" s="84">
        <v>40.744</v>
      </c>
      <c r="M60" s="42">
        <v>2.9</v>
      </c>
      <c r="N60" s="84">
        <v>32.384</v>
      </c>
      <c r="O60" s="26">
        <v>13</v>
      </c>
      <c r="P60" s="84">
        <v>25.431999999999999</v>
      </c>
      <c r="Q60" s="110">
        <v>0.04</v>
      </c>
      <c r="R60" s="84">
        <v>23.8</v>
      </c>
      <c r="S60" s="26">
        <v>-1.5</v>
      </c>
      <c r="T60" s="84">
        <v>19.600000000000001</v>
      </c>
      <c r="U60" s="42">
        <v>-3.1</v>
      </c>
      <c r="V60" s="29">
        <v>9.31</v>
      </c>
      <c r="W60" s="258">
        <v>204.4</v>
      </c>
      <c r="Y60" s="73" t="str">
        <f>+LOOKUP(B60,COD_FIN!$C$5:$C$44,COD_FIN!$B$5:$B$44)</f>
        <v>LAP</v>
      </c>
      <c r="Z60" s="42">
        <f t="shared" si="6"/>
        <v>204.35891200000003</v>
      </c>
    </row>
    <row r="61" spans="1:26" x14ac:dyDescent="0.3">
      <c r="B61" s="89"/>
      <c r="Q61" s="110"/>
    </row>
    <row r="62" spans="1:26" x14ac:dyDescent="0.3">
      <c r="B62" s="89"/>
      <c r="Q62" s="110"/>
    </row>
    <row r="63" spans="1:26" x14ac:dyDescent="0.3">
      <c r="B63" s="89"/>
      <c r="Q63" s="110"/>
    </row>
    <row r="64" spans="1:26" x14ac:dyDescent="0.3">
      <c r="B64" s="89"/>
      <c r="Q64" s="110"/>
    </row>
    <row r="65" spans="2:17" x14ac:dyDescent="0.3">
      <c r="B65" s="89"/>
      <c r="Q65" s="110"/>
    </row>
    <row r="66" spans="2:17" x14ac:dyDescent="0.3">
      <c r="B66" s="89"/>
      <c r="Q66" s="110"/>
    </row>
    <row r="67" spans="2:17" x14ac:dyDescent="0.3">
      <c r="B67" s="89"/>
    </row>
    <row r="68" spans="2:17" x14ac:dyDescent="0.3">
      <c r="B68" s="89"/>
    </row>
    <row r="69" spans="2:17" x14ac:dyDescent="0.3">
      <c r="B69" s="89"/>
    </row>
    <row r="70" spans="2:17" x14ac:dyDescent="0.3">
      <c r="B70" s="89"/>
    </row>
    <row r="71" spans="2:17" x14ac:dyDescent="0.3">
      <c r="B71" s="89"/>
    </row>
    <row r="72" spans="2:17" x14ac:dyDescent="0.3">
      <c r="B72" s="89"/>
    </row>
    <row r="73" spans="2:17" x14ac:dyDescent="0.3">
      <c r="B73" s="89"/>
    </row>
    <row r="74" spans="2:17" x14ac:dyDescent="0.3">
      <c r="B74" s="89"/>
    </row>
    <row r="75" spans="2:17" x14ac:dyDescent="0.3">
      <c r="B75" s="89"/>
    </row>
    <row r="76" spans="2:17" x14ac:dyDescent="0.3">
      <c r="B76" s="89"/>
    </row>
    <row r="77" spans="2:17" x14ac:dyDescent="0.3">
      <c r="B77" s="89"/>
    </row>
    <row r="78" spans="2:17" x14ac:dyDescent="0.3">
      <c r="B78" s="89"/>
    </row>
    <row r="79" spans="2:17" x14ac:dyDescent="0.3">
      <c r="B79" s="89"/>
    </row>
    <row r="80" spans="2:17" x14ac:dyDescent="0.3">
      <c r="B80" s="89"/>
    </row>
    <row r="81" spans="2:2" x14ac:dyDescent="0.3">
      <c r="B81" s="89"/>
    </row>
    <row r="82" spans="2:2" x14ac:dyDescent="0.3">
      <c r="B82" s="89"/>
    </row>
    <row r="83" spans="2:2" x14ac:dyDescent="0.3">
      <c r="B83" s="89"/>
    </row>
    <row r="84" spans="2:2" x14ac:dyDescent="0.3">
      <c r="B84" s="89"/>
    </row>
    <row r="85" spans="2:2" x14ac:dyDescent="0.3">
      <c r="B85" s="89"/>
    </row>
    <row r="86" spans="2:2" x14ac:dyDescent="0.3">
      <c r="B86" s="89"/>
    </row>
    <row r="87" spans="2:2" x14ac:dyDescent="0.3">
      <c r="B87" s="89"/>
    </row>
    <row r="88" spans="2:2" x14ac:dyDescent="0.3">
      <c r="B88" s="89"/>
    </row>
    <row r="89" spans="2:2" x14ac:dyDescent="0.3">
      <c r="B89" s="89"/>
    </row>
    <row r="90" spans="2:2" x14ac:dyDescent="0.3">
      <c r="B90" s="89"/>
    </row>
    <row r="91" spans="2:2" x14ac:dyDescent="0.3">
      <c r="B91" s="89"/>
    </row>
    <row r="92" spans="2:2" x14ac:dyDescent="0.3">
      <c r="B92" s="89"/>
    </row>
    <row r="93" spans="2:2" x14ac:dyDescent="0.3">
      <c r="B93" s="89"/>
    </row>
    <row r="94" spans="2:2" x14ac:dyDescent="0.3">
      <c r="B94" s="89"/>
    </row>
    <row r="95" spans="2:2" x14ac:dyDescent="0.3">
      <c r="B95" s="89"/>
    </row>
    <row r="96" spans="2:2" x14ac:dyDescent="0.3">
      <c r="B96" s="89"/>
    </row>
    <row r="97" spans="2:23" s="25" customFormat="1" x14ac:dyDescent="0.3">
      <c r="B97" s="89"/>
      <c r="C97" s="92"/>
      <c r="D97" s="88"/>
      <c r="E97" s="48"/>
      <c r="F97" s="54"/>
      <c r="G97" s="28"/>
      <c r="H97" s="42"/>
      <c r="I97" s="43"/>
      <c r="J97" s="28"/>
      <c r="K97" s="42"/>
      <c r="L97" s="84"/>
      <c r="M97" s="42"/>
      <c r="N97" s="84"/>
      <c r="O97" s="29"/>
      <c r="P97" s="84"/>
      <c r="Q97" s="29"/>
      <c r="R97" s="84"/>
      <c r="S97" s="26"/>
      <c r="T97" s="84"/>
      <c r="U97" s="42"/>
      <c r="V97" s="29"/>
      <c r="W97" s="259"/>
    </row>
    <row r="98" spans="2:23" x14ac:dyDescent="0.3">
      <c r="B98" s="89"/>
    </row>
    <row r="99" spans="2:23" x14ac:dyDescent="0.3">
      <c r="B99" s="89"/>
    </row>
    <row r="100" spans="2:23" x14ac:dyDescent="0.3">
      <c r="B100" s="89"/>
    </row>
    <row r="101" spans="2:23" x14ac:dyDescent="0.3">
      <c r="B101" s="89"/>
    </row>
    <row r="102" spans="2:23" x14ac:dyDescent="0.3">
      <c r="B102" s="89"/>
    </row>
    <row r="103" spans="2:23" x14ac:dyDescent="0.3">
      <c r="B103" s="89"/>
    </row>
    <row r="104" spans="2:23" x14ac:dyDescent="0.3">
      <c r="B104" s="89"/>
    </row>
    <row r="105" spans="2:23" x14ac:dyDescent="0.3">
      <c r="B105" s="89"/>
    </row>
    <row r="106" spans="2:23" x14ac:dyDescent="0.3">
      <c r="B106" s="89"/>
    </row>
    <row r="107" spans="2:23" x14ac:dyDescent="0.3">
      <c r="B107" s="89"/>
    </row>
    <row r="108" spans="2:23" x14ac:dyDescent="0.3">
      <c r="B108" s="89"/>
    </row>
    <row r="109" spans="2:23" x14ac:dyDescent="0.3">
      <c r="B109" s="89"/>
    </row>
    <row r="110" spans="2:23" x14ac:dyDescent="0.3">
      <c r="B110" s="89"/>
    </row>
    <row r="111" spans="2:23" x14ac:dyDescent="0.3">
      <c r="B111" s="89"/>
    </row>
    <row r="112" spans="2:23" x14ac:dyDescent="0.3">
      <c r="B112" s="89"/>
    </row>
    <row r="113" spans="2:2" x14ac:dyDescent="0.3">
      <c r="B113" s="89"/>
    </row>
    <row r="114" spans="2:2" x14ac:dyDescent="0.3">
      <c r="B114" s="89"/>
    </row>
    <row r="115" spans="2:2" x14ac:dyDescent="0.3">
      <c r="B115" s="89"/>
    </row>
    <row r="116" spans="2:2" x14ac:dyDescent="0.3">
      <c r="B116" s="89"/>
    </row>
    <row r="117" spans="2:2" x14ac:dyDescent="0.3">
      <c r="B117" s="89"/>
    </row>
    <row r="118" spans="2:2" x14ac:dyDescent="0.3">
      <c r="B118" s="89"/>
    </row>
    <row r="119" spans="2:2" x14ac:dyDescent="0.3">
      <c r="B119" s="89"/>
    </row>
    <row r="120" spans="2:2" x14ac:dyDescent="0.3">
      <c r="B120" s="89"/>
    </row>
    <row r="121" spans="2:2" x14ac:dyDescent="0.3">
      <c r="B121" s="89"/>
    </row>
    <row r="122" spans="2:2" x14ac:dyDescent="0.3">
      <c r="B122" s="89"/>
    </row>
    <row r="123" spans="2:2" x14ac:dyDescent="0.3">
      <c r="B123" s="89"/>
    </row>
    <row r="124" spans="2:2" x14ac:dyDescent="0.3">
      <c r="B124" s="89"/>
    </row>
    <row r="125" spans="2:2" x14ac:dyDescent="0.3">
      <c r="B125" s="89"/>
    </row>
    <row r="126" spans="2:2" x14ac:dyDescent="0.3">
      <c r="B126" s="89"/>
    </row>
    <row r="127" spans="2:2" x14ac:dyDescent="0.3">
      <c r="B127" s="89"/>
    </row>
    <row r="128" spans="2:2" x14ac:dyDescent="0.3">
      <c r="B128" s="89"/>
    </row>
    <row r="129" spans="2:21" x14ac:dyDescent="0.3">
      <c r="B129" s="89"/>
    </row>
    <row r="130" spans="2:21" x14ac:dyDescent="0.3">
      <c r="B130" s="89"/>
    </row>
    <row r="131" spans="2:21" x14ac:dyDescent="0.3">
      <c r="B131" s="89"/>
    </row>
    <row r="132" spans="2:21" x14ac:dyDescent="0.3">
      <c r="B132" s="89"/>
    </row>
    <row r="133" spans="2:21" x14ac:dyDescent="0.3">
      <c r="B133" s="89"/>
    </row>
    <row r="134" spans="2:21" x14ac:dyDescent="0.3">
      <c r="B134" s="89"/>
    </row>
    <row r="135" spans="2:21" x14ac:dyDescent="0.3">
      <c r="B135" s="89"/>
    </row>
    <row r="136" spans="2:21" x14ac:dyDescent="0.3">
      <c r="B136" s="89"/>
    </row>
    <row r="137" spans="2:21" x14ac:dyDescent="0.3">
      <c r="B137" s="94"/>
      <c r="C137" s="91"/>
      <c r="D137" s="51"/>
      <c r="F137" s="48"/>
      <c r="H137" s="26"/>
      <c r="I137" s="29"/>
      <c r="K137" s="26"/>
      <c r="M137" s="26"/>
      <c r="U137" s="26"/>
    </row>
    <row r="138" spans="2:21" x14ac:dyDescent="0.3">
      <c r="B138" s="89"/>
    </row>
    <row r="139" spans="2:21" x14ac:dyDescent="0.3">
      <c r="B139" s="89"/>
    </row>
    <row r="140" spans="2:21" x14ac:dyDescent="0.3">
      <c r="B140" s="89"/>
    </row>
    <row r="141" spans="2:21" x14ac:dyDescent="0.3">
      <c r="B141" s="89"/>
    </row>
    <row r="142" spans="2:21" x14ac:dyDescent="0.3">
      <c r="B142" s="89"/>
    </row>
    <row r="143" spans="2:21" x14ac:dyDescent="0.3">
      <c r="B143" s="89"/>
    </row>
    <row r="144" spans="2:21" x14ac:dyDescent="0.3">
      <c r="B144" s="89"/>
    </row>
    <row r="145" spans="2:2" x14ac:dyDescent="0.3">
      <c r="B145" s="89"/>
    </row>
    <row r="146" spans="2:2" x14ac:dyDescent="0.3">
      <c r="B146" s="89"/>
    </row>
    <row r="147" spans="2:2" x14ac:dyDescent="0.3">
      <c r="B147" s="89"/>
    </row>
    <row r="148" spans="2:2" x14ac:dyDescent="0.3">
      <c r="B148" s="89"/>
    </row>
    <row r="149" spans="2:2" x14ac:dyDescent="0.3">
      <c r="B149" s="89"/>
    </row>
    <row r="150" spans="2:2" x14ac:dyDescent="0.3">
      <c r="B150" s="89"/>
    </row>
    <row r="151" spans="2:2" x14ac:dyDescent="0.3">
      <c r="B151" s="89"/>
    </row>
    <row r="152" spans="2:2" x14ac:dyDescent="0.3">
      <c r="B152" s="89"/>
    </row>
    <row r="153" spans="2:2" x14ac:dyDescent="0.3">
      <c r="B153" s="89"/>
    </row>
    <row r="154" spans="2:2" x14ac:dyDescent="0.3">
      <c r="B154" s="89"/>
    </row>
    <row r="155" spans="2:2" x14ac:dyDescent="0.3">
      <c r="B155" s="89"/>
    </row>
    <row r="156" spans="2:2" x14ac:dyDescent="0.3">
      <c r="B156" s="89"/>
    </row>
    <row r="157" spans="2:2" x14ac:dyDescent="0.3">
      <c r="B157" s="89"/>
    </row>
    <row r="158" spans="2:2" x14ac:dyDescent="0.3">
      <c r="B158" s="89"/>
    </row>
    <row r="159" spans="2:2" x14ac:dyDescent="0.3">
      <c r="B159" s="89"/>
    </row>
    <row r="160" spans="2:2" x14ac:dyDescent="0.3">
      <c r="B160" s="89"/>
    </row>
    <row r="161" spans="2:2" x14ac:dyDescent="0.3">
      <c r="B161" s="89"/>
    </row>
    <row r="162" spans="2:2" x14ac:dyDescent="0.3">
      <c r="B162" s="89"/>
    </row>
    <row r="163" spans="2:2" x14ac:dyDescent="0.3">
      <c r="B163" s="89"/>
    </row>
    <row r="164" spans="2:2" x14ac:dyDescent="0.3">
      <c r="B164" s="89"/>
    </row>
    <row r="165" spans="2:2" x14ac:dyDescent="0.3">
      <c r="B165" s="89"/>
    </row>
    <row r="166" spans="2:2" x14ac:dyDescent="0.3">
      <c r="B166" s="89"/>
    </row>
    <row r="167" spans="2:2" x14ac:dyDescent="0.3">
      <c r="B167" s="89"/>
    </row>
    <row r="168" spans="2:2" x14ac:dyDescent="0.3">
      <c r="B168" s="89"/>
    </row>
    <row r="169" spans="2:2" x14ac:dyDescent="0.3">
      <c r="B169" s="89"/>
    </row>
    <row r="170" spans="2:2" x14ac:dyDescent="0.3">
      <c r="B170" s="89"/>
    </row>
    <row r="171" spans="2:2" x14ac:dyDescent="0.3">
      <c r="B171" s="89"/>
    </row>
    <row r="172" spans="2:2" x14ac:dyDescent="0.3">
      <c r="B172" s="89"/>
    </row>
    <row r="173" spans="2:2" x14ac:dyDescent="0.3">
      <c r="B173" s="89"/>
    </row>
    <row r="174" spans="2:2" x14ac:dyDescent="0.3">
      <c r="B174" s="89"/>
    </row>
    <row r="175" spans="2:2" x14ac:dyDescent="0.3">
      <c r="B175" s="89"/>
    </row>
    <row r="176" spans="2:2" x14ac:dyDescent="0.3">
      <c r="B176" s="89"/>
    </row>
    <row r="177" spans="2:2" x14ac:dyDescent="0.3">
      <c r="B177" s="89"/>
    </row>
    <row r="178" spans="2:2" x14ac:dyDescent="0.3">
      <c r="B178" s="89"/>
    </row>
    <row r="179" spans="2:2" x14ac:dyDescent="0.3">
      <c r="B179" s="89"/>
    </row>
    <row r="180" spans="2:2" x14ac:dyDescent="0.3">
      <c r="B180" s="89"/>
    </row>
    <row r="181" spans="2:2" x14ac:dyDescent="0.3">
      <c r="B181" s="89"/>
    </row>
    <row r="182" spans="2:2" x14ac:dyDescent="0.3">
      <c r="B182" s="89"/>
    </row>
    <row r="183" spans="2:2" x14ac:dyDescent="0.3">
      <c r="B183" s="89"/>
    </row>
    <row r="184" spans="2:2" x14ac:dyDescent="0.3">
      <c r="B184" s="89"/>
    </row>
    <row r="185" spans="2:2" x14ac:dyDescent="0.3">
      <c r="B185" s="89"/>
    </row>
    <row r="186" spans="2:2" x14ac:dyDescent="0.3">
      <c r="B186" s="89"/>
    </row>
    <row r="187" spans="2:2" x14ac:dyDescent="0.3">
      <c r="B187" s="89"/>
    </row>
    <row r="188" spans="2:2" x14ac:dyDescent="0.3">
      <c r="B188" s="89"/>
    </row>
    <row r="189" spans="2:2" x14ac:dyDescent="0.3">
      <c r="B189" s="89"/>
    </row>
    <row r="190" spans="2:2" x14ac:dyDescent="0.3">
      <c r="B190" s="89"/>
    </row>
    <row r="191" spans="2:2" x14ac:dyDescent="0.3">
      <c r="B191" s="89"/>
    </row>
    <row r="192" spans="2:2" x14ac:dyDescent="0.3">
      <c r="B192" s="89"/>
    </row>
    <row r="193" spans="2:2" x14ac:dyDescent="0.3">
      <c r="B193" s="89"/>
    </row>
    <row r="194" spans="2:2" x14ac:dyDescent="0.3">
      <c r="B194" s="89"/>
    </row>
    <row r="195" spans="2:2" x14ac:dyDescent="0.3">
      <c r="B195" s="89"/>
    </row>
    <row r="196" spans="2:2" x14ac:dyDescent="0.3">
      <c r="B196" s="89"/>
    </row>
    <row r="197" spans="2:2" x14ac:dyDescent="0.3">
      <c r="B197" s="89"/>
    </row>
    <row r="198" spans="2:2" x14ac:dyDescent="0.3">
      <c r="B198" s="89"/>
    </row>
    <row r="199" spans="2:2" x14ac:dyDescent="0.3">
      <c r="B199" s="89"/>
    </row>
    <row r="200" spans="2:2" x14ac:dyDescent="0.3">
      <c r="B200" s="89"/>
    </row>
    <row r="201" spans="2:2" x14ac:dyDescent="0.3">
      <c r="B201" s="89"/>
    </row>
    <row r="202" spans="2:2" x14ac:dyDescent="0.3">
      <c r="B202" s="89"/>
    </row>
    <row r="203" spans="2:2" x14ac:dyDescent="0.3">
      <c r="B203" s="89"/>
    </row>
    <row r="204" spans="2:2" x14ac:dyDescent="0.3">
      <c r="B204" s="89"/>
    </row>
    <row r="205" spans="2:2" x14ac:dyDescent="0.3">
      <c r="B205" s="89"/>
    </row>
    <row r="206" spans="2:2" x14ac:dyDescent="0.3">
      <c r="B206" s="89"/>
    </row>
    <row r="207" spans="2:2" x14ac:dyDescent="0.3">
      <c r="B207" s="89"/>
    </row>
    <row r="208" spans="2:2" x14ac:dyDescent="0.3">
      <c r="B208" s="89"/>
    </row>
    <row r="209" spans="2:2" x14ac:dyDescent="0.3">
      <c r="B209" s="89"/>
    </row>
    <row r="210" spans="2:2" x14ac:dyDescent="0.3">
      <c r="B210" s="89"/>
    </row>
    <row r="211" spans="2:2" x14ac:dyDescent="0.3">
      <c r="B211" s="89"/>
    </row>
    <row r="212" spans="2:2" x14ac:dyDescent="0.3">
      <c r="B212" s="89"/>
    </row>
    <row r="213" spans="2:2" x14ac:dyDescent="0.3">
      <c r="B213" s="89"/>
    </row>
    <row r="214" spans="2:2" x14ac:dyDescent="0.3">
      <c r="B214" s="89"/>
    </row>
    <row r="215" spans="2:2" x14ac:dyDescent="0.3">
      <c r="B215" s="89"/>
    </row>
    <row r="216" spans="2:2" x14ac:dyDescent="0.3">
      <c r="B216" s="89"/>
    </row>
    <row r="217" spans="2:2" x14ac:dyDescent="0.3">
      <c r="B217" s="89"/>
    </row>
    <row r="218" spans="2:2" x14ac:dyDescent="0.3">
      <c r="B218" s="89"/>
    </row>
    <row r="219" spans="2:2" x14ac:dyDescent="0.3">
      <c r="B219" s="89"/>
    </row>
    <row r="220" spans="2:2" x14ac:dyDescent="0.3">
      <c r="B220" s="89"/>
    </row>
    <row r="221" spans="2:2" x14ac:dyDescent="0.3">
      <c r="B221" s="89"/>
    </row>
    <row r="222" spans="2:2" x14ac:dyDescent="0.3">
      <c r="B222" s="89"/>
    </row>
    <row r="223" spans="2:2" x14ac:dyDescent="0.3">
      <c r="B223" s="89"/>
    </row>
    <row r="224" spans="2:2" x14ac:dyDescent="0.3">
      <c r="B224" s="89"/>
    </row>
    <row r="225" spans="2:2" x14ac:dyDescent="0.3">
      <c r="B225" s="89"/>
    </row>
    <row r="226" spans="2:2" x14ac:dyDescent="0.3">
      <c r="B226" s="89"/>
    </row>
    <row r="227" spans="2:2" x14ac:dyDescent="0.3">
      <c r="B227" s="89"/>
    </row>
    <row r="228" spans="2:2" x14ac:dyDescent="0.3">
      <c r="B228" s="89"/>
    </row>
    <row r="229" spans="2:2" x14ac:dyDescent="0.3">
      <c r="B229" s="89"/>
    </row>
    <row r="230" spans="2:2" x14ac:dyDescent="0.3">
      <c r="B230" s="89"/>
    </row>
    <row r="231" spans="2:2" x14ac:dyDescent="0.3">
      <c r="B231" s="89"/>
    </row>
    <row r="232" spans="2:2" x14ac:dyDescent="0.3">
      <c r="B232" s="89"/>
    </row>
    <row r="233" spans="2:2" x14ac:dyDescent="0.3">
      <c r="B233" s="89"/>
    </row>
    <row r="234" spans="2:2" x14ac:dyDescent="0.3">
      <c r="B234" s="89"/>
    </row>
    <row r="235" spans="2:2" x14ac:dyDescent="0.3">
      <c r="B235" s="89"/>
    </row>
    <row r="236" spans="2:2" x14ac:dyDescent="0.3">
      <c r="B236" s="89"/>
    </row>
    <row r="237" spans="2:2" x14ac:dyDescent="0.3">
      <c r="B237" s="89"/>
    </row>
    <row r="238" spans="2:2" x14ac:dyDescent="0.3">
      <c r="B238" s="89"/>
    </row>
    <row r="239" spans="2:2" x14ac:dyDescent="0.3">
      <c r="B239" s="89"/>
    </row>
    <row r="240" spans="2:2" x14ac:dyDescent="0.3">
      <c r="B240" s="89"/>
    </row>
    <row r="241" spans="2:2" x14ac:dyDescent="0.3">
      <c r="B241" s="89"/>
    </row>
    <row r="242" spans="2:2" x14ac:dyDescent="0.3">
      <c r="B242" s="89"/>
    </row>
    <row r="243" spans="2:2" x14ac:dyDescent="0.3">
      <c r="B243" s="89"/>
    </row>
    <row r="244" spans="2:2" x14ac:dyDescent="0.3">
      <c r="B244" s="89"/>
    </row>
    <row r="245" spans="2:2" x14ac:dyDescent="0.3">
      <c r="B245" s="89"/>
    </row>
    <row r="246" spans="2:2" x14ac:dyDescent="0.3">
      <c r="B246" s="89"/>
    </row>
    <row r="247" spans="2:2" x14ac:dyDescent="0.3">
      <c r="B247" s="89"/>
    </row>
    <row r="248" spans="2:2" x14ac:dyDescent="0.3">
      <c r="B248" s="89"/>
    </row>
    <row r="249" spans="2:2" x14ac:dyDescent="0.3">
      <c r="B249" s="89"/>
    </row>
    <row r="250" spans="2:2" x14ac:dyDescent="0.3">
      <c r="B250" s="89"/>
    </row>
    <row r="251" spans="2:2" x14ac:dyDescent="0.3">
      <c r="B251" s="89"/>
    </row>
    <row r="252" spans="2:2" x14ac:dyDescent="0.3">
      <c r="B252" s="89"/>
    </row>
    <row r="253" spans="2:2" x14ac:dyDescent="0.3">
      <c r="B253" s="89"/>
    </row>
    <row r="254" spans="2:2" x14ac:dyDescent="0.3">
      <c r="B254" s="89"/>
    </row>
    <row r="255" spans="2:2" x14ac:dyDescent="0.3">
      <c r="B255" s="89"/>
    </row>
    <row r="256" spans="2:2" x14ac:dyDescent="0.3">
      <c r="B256" s="89"/>
    </row>
    <row r="257" spans="2:2" x14ac:dyDescent="0.3">
      <c r="B257" s="89"/>
    </row>
    <row r="258" spans="2:2" x14ac:dyDescent="0.3">
      <c r="B258" s="89"/>
    </row>
    <row r="259" spans="2:2" x14ac:dyDescent="0.3">
      <c r="B259" s="89"/>
    </row>
    <row r="260" spans="2:2" x14ac:dyDescent="0.3">
      <c r="B260" s="89"/>
    </row>
  </sheetData>
  <sheetProtection password="91E6" sheet="1" objects="1" scenarios="1" autoFilter="0" pivotTables="0"/>
  <autoFilter ref="A10:W1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O14" sqref="O14"/>
    </sheetView>
  </sheetViews>
  <sheetFormatPr baseColWidth="10" defaultRowHeight="13.5" x14ac:dyDescent="0.3"/>
  <cols>
    <col min="1" max="1" width="3.5703125" style="120" customWidth="1"/>
    <col min="2" max="2" width="9.28515625" style="118" customWidth="1"/>
    <col min="3" max="3" width="9.28515625" style="129" customWidth="1"/>
    <col min="4" max="4" width="9.28515625" style="128" customWidth="1"/>
    <col min="5" max="5" width="9.28515625" style="127" customWidth="1"/>
    <col min="6" max="6" width="9.28515625" style="126" customWidth="1"/>
    <col min="7" max="7" width="9.28515625" style="123" customWidth="1"/>
    <col min="8" max="8" width="9.28515625" style="125" customWidth="1"/>
    <col min="9" max="9" width="9.28515625" style="124" customWidth="1"/>
    <col min="10" max="10" width="9.28515625" style="260" customWidth="1"/>
    <col min="11" max="11" width="3.85546875" style="122" customWidth="1"/>
    <col min="12" max="12" width="3.140625" style="121" customWidth="1"/>
    <col min="13" max="13" width="7" style="120" hidden="1" customWidth="1"/>
    <col min="14" max="14" width="7" style="119" customWidth="1"/>
    <col min="15" max="16384" width="11.42578125" style="118"/>
  </cols>
  <sheetData>
    <row r="1" spans="1:14" s="138" customFormat="1" x14ac:dyDescent="0.3">
      <c r="A1" s="123"/>
      <c r="B1" s="135" t="s">
        <v>317</v>
      </c>
      <c r="C1" s="166"/>
      <c r="D1" s="135"/>
      <c r="E1" s="127"/>
      <c r="F1" s="127"/>
      <c r="G1" s="123"/>
      <c r="H1" s="208"/>
      <c r="I1" s="209"/>
      <c r="J1" s="260"/>
      <c r="K1" s="122"/>
      <c r="L1" s="121"/>
      <c r="M1" s="135"/>
      <c r="N1" s="119"/>
    </row>
    <row r="2" spans="1:14" s="138" customFormat="1" x14ac:dyDescent="0.3">
      <c r="A2" s="123"/>
      <c r="B2" s="165">
        <v>41897</v>
      </c>
      <c r="C2" s="136"/>
      <c r="D2" s="135"/>
      <c r="E2" s="127"/>
      <c r="F2" s="127"/>
      <c r="G2" s="123"/>
      <c r="H2" s="208"/>
      <c r="I2" s="209"/>
      <c r="J2" s="260"/>
      <c r="K2" s="122"/>
      <c r="L2" s="121"/>
      <c r="M2" s="150"/>
      <c r="N2" s="119"/>
    </row>
    <row r="3" spans="1:14" s="138" customFormat="1" x14ac:dyDescent="0.3">
      <c r="A3" s="123"/>
      <c r="B3" s="165"/>
      <c r="C3" s="136"/>
      <c r="D3" s="135"/>
      <c r="E3" s="127"/>
      <c r="F3" s="127"/>
      <c r="G3" s="123"/>
      <c r="H3" s="208"/>
      <c r="I3" s="209"/>
      <c r="J3" s="260"/>
      <c r="K3" s="122"/>
      <c r="L3" s="121"/>
      <c r="M3" s="150"/>
      <c r="N3" s="119"/>
    </row>
    <row r="4" spans="1:14" s="138" customFormat="1" x14ac:dyDescent="0.3">
      <c r="A4" s="123"/>
      <c r="B4" s="165"/>
      <c r="C4" s="136"/>
      <c r="D4" s="135"/>
      <c r="E4" s="127"/>
      <c r="F4" s="127"/>
      <c r="G4" s="123"/>
      <c r="H4" s="208"/>
      <c r="I4" s="209"/>
      <c r="J4" s="260"/>
      <c r="K4" s="122"/>
      <c r="L4" s="121"/>
      <c r="M4" s="150"/>
      <c r="N4" s="119"/>
    </row>
    <row r="5" spans="1:14" ht="14.25" x14ac:dyDescent="0.3">
      <c r="B5" s="159"/>
      <c r="C5" s="151"/>
      <c r="D5" s="142"/>
      <c r="E5" s="150"/>
      <c r="F5" s="147"/>
      <c r="G5" s="164"/>
      <c r="H5" s="285"/>
      <c r="I5" s="286"/>
      <c r="J5" s="286"/>
      <c r="K5" s="163"/>
      <c r="L5" s="162"/>
      <c r="M5" s="158"/>
      <c r="N5" s="157"/>
    </row>
    <row r="6" spans="1:14" ht="13.5" customHeight="1" x14ac:dyDescent="0.3">
      <c r="B6" s="159"/>
      <c r="C6" s="156"/>
      <c r="D6" s="142"/>
      <c r="E6" s="156" t="s">
        <v>38</v>
      </c>
      <c r="F6" s="147"/>
      <c r="G6" s="154">
        <f>+SUBTOTAL(101,G11:G10003)</f>
        <v>170.62</v>
      </c>
      <c r="H6" s="155">
        <f>+SUBTOTAL(101,H11:H10003)</f>
        <v>53.548819999999978</v>
      </c>
      <c r="I6" s="154">
        <f>+SUBTOTAL(101,I11:I10003)</f>
        <v>3.84</v>
      </c>
      <c r="J6" s="261">
        <f>+SUBTOTAL(101,J11:J10003)</f>
        <v>328.21729999999997</v>
      </c>
      <c r="K6" s="161"/>
      <c r="L6" s="152"/>
      <c r="M6" s="158"/>
      <c r="N6" s="157"/>
    </row>
    <row r="7" spans="1:14" ht="13.5" customHeight="1" x14ac:dyDescent="0.3">
      <c r="B7" s="159"/>
      <c r="C7" s="156"/>
      <c r="D7" s="142"/>
      <c r="E7" s="156" t="s">
        <v>33</v>
      </c>
      <c r="F7" s="147"/>
      <c r="G7" s="154">
        <f>+SUBTOTAL(102,G11:G1002)</f>
        <v>50</v>
      </c>
      <c r="H7" s="154">
        <f>+SUBTOTAL(102,H11:H1002)</f>
        <v>50</v>
      </c>
      <c r="I7" s="154">
        <f>+SUBTOTAL(102,I11:I1002)</f>
        <v>50</v>
      </c>
      <c r="J7" s="262">
        <f>+SUBTOTAL(102,J11:J1002)</f>
        <v>50</v>
      </c>
      <c r="K7" s="153"/>
      <c r="L7" s="160"/>
      <c r="M7" s="158"/>
      <c r="N7" s="157"/>
    </row>
    <row r="8" spans="1:14" ht="13.5" customHeight="1" x14ac:dyDescent="0.3">
      <c r="B8" s="159"/>
      <c r="C8" s="156"/>
      <c r="D8" s="142"/>
      <c r="E8" s="156" t="s">
        <v>19</v>
      </c>
      <c r="F8" s="147"/>
      <c r="G8" s="154">
        <f>+SUBTOTAL(105,G11:G10003)</f>
        <v>36</v>
      </c>
      <c r="H8" s="155">
        <f>+SUBTOTAL(105,H11:H10003)</f>
        <v>36.408000000000001</v>
      </c>
      <c r="I8" s="154">
        <f>+SUBTOTAL(105,I11:I10003)</f>
        <v>1</v>
      </c>
      <c r="J8" s="262">
        <f>+SUBTOTAL(105,J11:J10003)</f>
        <v>277.27</v>
      </c>
      <c r="K8" s="153"/>
      <c r="L8" s="152"/>
      <c r="M8" s="158"/>
      <c r="N8" s="157"/>
    </row>
    <row r="9" spans="1:14" ht="13.5" customHeight="1" x14ac:dyDescent="0.3">
      <c r="B9" s="141"/>
      <c r="C9" s="156"/>
      <c r="D9" s="142"/>
      <c r="E9" s="156" t="s">
        <v>20</v>
      </c>
      <c r="F9" s="147"/>
      <c r="G9" s="154">
        <f>+SUBTOTAL(104,G11:G10003)</f>
        <v>305</v>
      </c>
      <c r="H9" s="155">
        <f>+SUBTOTAL(104,H11:H10003)</f>
        <v>66.852000000000004</v>
      </c>
      <c r="I9" s="154">
        <f>+SUBTOTAL(104,I11:I10003)</f>
        <v>9</v>
      </c>
      <c r="J9" s="262">
        <f>+SUBTOTAL(104,J11:J10003)</f>
        <v>561.76499999999999</v>
      </c>
      <c r="K9" s="153"/>
      <c r="L9" s="152"/>
      <c r="M9" s="143"/>
      <c r="N9" s="142"/>
    </row>
    <row r="10" spans="1:14" s="141" customFormat="1" x14ac:dyDescent="0.3">
      <c r="A10" s="143" t="s">
        <v>44</v>
      </c>
      <c r="B10" s="143" t="s">
        <v>42</v>
      </c>
      <c r="C10" s="151" t="s">
        <v>41</v>
      </c>
      <c r="D10" s="142" t="s">
        <v>43</v>
      </c>
      <c r="E10" s="150" t="s">
        <v>8</v>
      </c>
      <c r="F10" s="149" t="s">
        <v>9</v>
      </c>
      <c r="G10" s="147" t="s">
        <v>10</v>
      </c>
      <c r="H10" s="148" t="s">
        <v>23</v>
      </c>
      <c r="I10" s="147" t="s">
        <v>24</v>
      </c>
      <c r="J10" s="263" t="s">
        <v>22</v>
      </c>
      <c r="K10" s="145"/>
      <c r="L10" s="144"/>
      <c r="M10" s="143"/>
      <c r="N10" s="142"/>
    </row>
    <row r="11" spans="1:14" x14ac:dyDescent="0.3">
      <c r="A11" s="120">
        <v>1</v>
      </c>
      <c r="B11" s="139">
        <v>410001</v>
      </c>
      <c r="C11" s="129">
        <v>66738</v>
      </c>
      <c r="D11" s="128" t="s">
        <v>199</v>
      </c>
      <c r="E11" s="127">
        <v>39083</v>
      </c>
      <c r="F11" s="126">
        <v>41609</v>
      </c>
      <c r="G11" s="123">
        <v>156</v>
      </c>
      <c r="H11" s="125">
        <v>62.915999999999997</v>
      </c>
      <c r="I11" s="124">
        <v>6</v>
      </c>
      <c r="J11" s="264">
        <v>561.76499999999999</v>
      </c>
      <c r="K11" s="140"/>
      <c r="M11" s="130" t="str">
        <f>+LOOKUP(B11,COD_FIN!C$5:C$44,COD_FIN!B$5:B$44)</f>
        <v>EDI</v>
      </c>
      <c r="N11" s="130"/>
    </row>
    <row r="12" spans="1:14" x14ac:dyDescent="0.3">
      <c r="A12" s="120">
        <f t="shared" ref="A12:A35" si="0">+A11+1</f>
        <v>2</v>
      </c>
      <c r="B12" s="139">
        <v>106050001</v>
      </c>
      <c r="C12" s="129">
        <v>72108</v>
      </c>
      <c r="D12" s="128" t="s">
        <v>201</v>
      </c>
      <c r="E12" s="127">
        <v>39722</v>
      </c>
      <c r="F12" s="126">
        <v>41518</v>
      </c>
      <c r="G12" s="123">
        <v>281</v>
      </c>
      <c r="H12" s="125">
        <v>61.05</v>
      </c>
      <c r="I12" s="124">
        <v>4</v>
      </c>
      <c r="J12" s="264">
        <v>474.38499999999999</v>
      </c>
      <c r="K12" s="140"/>
      <c r="M12" s="130" t="str">
        <f>+LOOKUP(B12,COD_FIN!C$5:C$44,COD_FIN!B$5:B$44)</f>
        <v>EZJ</v>
      </c>
    </row>
    <row r="13" spans="1:14" x14ac:dyDescent="0.3">
      <c r="A13" s="120">
        <f t="shared" si="0"/>
        <v>3</v>
      </c>
      <c r="B13" s="139">
        <v>106500003</v>
      </c>
      <c r="C13" s="129">
        <v>63198</v>
      </c>
      <c r="D13" s="128" t="s">
        <v>205</v>
      </c>
      <c r="E13" s="127">
        <v>38626</v>
      </c>
      <c r="F13" s="126">
        <v>41426</v>
      </c>
      <c r="G13" s="123">
        <v>305</v>
      </c>
      <c r="H13" s="125">
        <v>62.475000000000001</v>
      </c>
      <c r="I13" s="124">
        <v>6</v>
      </c>
      <c r="J13" s="264">
        <v>463.76</v>
      </c>
      <c r="K13" s="140"/>
      <c r="M13" s="130" t="str">
        <f>+LOOKUP(B13,COD_FIN!C$5:C$44,COD_FIN!B$5:B$44)</f>
        <v>GMR</v>
      </c>
    </row>
    <row r="14" spans="1:14" x14ac:dyDescent="0.3">
      <c r="A14" s="120">
        <f t="shared" si="0"/>
        <v>4</v>
      </c>
      <c r="B14" s="139">
        <v>1960026</v>
      </c>
      <c r="C14" s="129">
        <v>65170</v>
      </c>
      <c r="D14" s="128" t="s">
        <v>197</v>
      </c>
      <c r="E14" s="127">
        <v>38749</v>
      </c>
      <c r="F14" s="126">
        <v>41365</v>
      </c>
      <c r="G14" s="123">
        <v>264</v>
      </c>
      <c r="H14" s="125">
        <v>55.88</v>
      </c>
      <c r="I14" s="124">
        <v>5</v>
      </c>
      <c r="J14" s="264">
        <v>454.32499999999999</v>
      </c>
      <c r="K14" s="140"/>
      <c r="M14" s="130" t="str">
        <f>+LOOKUP(B14,COD_FIN!C$5:C$44,COD_FIN!B$5:B$44)</f>
        <v>ADN</v>
      </c>
    </row>
    <row r="15" spans="1:14" x14ac:dyDescent="0.3">
      <c r="A15" s="120">
        <f t="shared" si="0"/>
        <v>5</v>
      </c>
      <c r="B15" s="139">
        <v>110001</v>
      </c>
      <c r="C15" s="129">
        <v>76843</v>
      </c>
      <c r="D15" s="128" t="s">
        <v>195</v>
      </c>
      <c r="E15" s="127">
        <v>40057</v>
      </c>
      <c r="F15" s="126">
        <v>41609</v>
      </c>
      <c r="G15" s="123">
        <v>50</v>
      </c>
      <c r="H15" s="125">
        <v>43.945</v>
      </c>
      <c r="I15" s="124">
        <v>3</v>
      </c>
      <c r="J15" s="264">
        <v>419.64499999999998</v>
      </c>
      <c r="K15" s="140"/>
      <c r="M15" s="130" t="str">
        <f>+LOOKUP(B15,COD_FIN!C$5:C$44,COD_FIN!B$5:B$44)</f>
        <v>HEP</v>
      </c>
    </row>
    <row r="16" spans="1:14" x14ac:dyDescent="0.3">
      <c r="A16" s="120">
        <f t="shared" si="0"/>
        <v>6</v>
      </c>
      <c r="B16" s="139">
        <v>410001</v>
      </c>
      <c r="C16" s="129">
        <v>57035</v>
      </c>
      <c r="D16" s="128" t="s">
        <v>200</v>
      </c>
      <c r="E16" s="127">
        <v>37712</v>
      </c>
      <c r="F16" s="126">
        <v>41609</v>
      </c>
      <c r="G16" s="123">
        <v>140</v>
      </c>
      <c r="H16" s="125">
        <v>66.34</v>
      </c>
      <c r="I16" s="124">
        <v>9</v>
      </c>
      <c r="J16" s="264">
        <v>401.37</v>
      </c>
      <c r="K16" s="140"/>
      <c r="M16" s="130" t="str">
        <f>+LOOKUP(B16,COD_FIN!C$5:C$44,COD_FIN!B$5:B$44)</f>
        <v>EDI</v>
      </c>
    </row>
    <row r="17" spans="1:13" x14ac:dyDescent="0.3">
      <c r="A17" s="120">
        <f t="shared" si="0"/>
        <v>7</v>
      </c>
      <c r="B17" s="139">
        <v>410001</v>
      </c>
      <c r="C17" s="129">
        <v>77618</v>
      </c>
      <c r="D17" s="128" t="s">
        <v>195</v>
      </c>
      <c r="E17" s="127">
        <v>40238</v>
      </c>
      <c r="F17" s="126">
        <v>41671</v>
      </c>
      <c r="G17" s="123">
        <v>80</v>
      </c>
      <c r="H17" s="125">
        <v>48.96</v>
      </c>
      <c r="I17" s="124">
        <v>3</v>
      </c>
      <c r="J17" s="264">
        <v>394.995</v>
      </c>
      <c r="K17" s="140"/>
      <c r="M17" s="130" t="str">
        <f>+LOOKUP(B17,COD_FIN!C$5:C$44,COD_FIN!B$5:B$44)</f>
        <v>EDI</v>
      </c>
    </row>
    <row r="18" spans="1:13" x14ac:dyDescent="0.3">
      <c r="A18" s="120">
        <f t="shared" si="0"/>
        <v>8</v>
      </c>
      <c r="B18" s="139">
        <v>410001</v>
      </c>
      <c r="C18" s="129">
        <v>74252</v>
      </c>
      <c r="D18" s="128" t="s">
        <v>189</v>
      </c>
      <c r="E18" s="127">
        <v>39873</v>
      </c>
      <c r="F18" s="126">
        <v>41640</v>
      </c>
      <c r="G18" s="123">
        <v>103</v>
      </c>
      <c r="H18" s="125">
        <v>51.408000000000001</v>
      </c>
      <c r="I18" s="124">
        <v>4</v>
      </c>
      <c r="J18" s="264">
        <v>389.64</v>
      </c>
      <c r="K18" s="140"/>
      <c r="M18" s="130" t="str">
        <f>+LOOKUP(B18,COD_FIN!C$5:C$44,COD_FIN!B$5:B$44)</f>
        <v>EDI</v>
      </c>
    </row>
    <row r="19" spans="1:13" x14ac:dyDescent="0.3">
      <c r="A19" s="120">
        <f t="shared" si="0"/>
        <v>9</v>
      </c>
      <c r="B19" s="139">
        <v>104890001</v>
      </c>
      <c r="C19" s="129">
        <v>81064</v>
      </c>
      <c r="D19" s="128" t="s">
        <v>195</v>
      </c>
      <c r="E19" s="127">
        <v>40330</v>
      </c>
      <c r="F19" s="126">
        <v>41609</v>
      </c>
      <c r="G19" s="123">
        <v>50</v>
      </c>
      <c r="H19" s="125">
        <v>40.015999999999998</v>
      </c>
      <c r="I19" s="124">
        <v>2</v>
      </c>
      <c r="J19" s="264">
        <v>360.4</v>
      </c>
      <c r="K19" s="140"/>
      <c r="M19" s="130" t="str">
        <f>+LOOKUP(B19,COD_FIN!C$5:C$44,COD_FIN!B$5:B$44)</f>
        <v>HPQ</v>
      </c>
    </row>
    <row r="20" spans="1:13" x14ac:dyDescent="0.3">
      <c r="A20" s="120">
        <f t="shared" si="0"/>
        <v>10</v>
      </c>
      <c r="B20" s="139">
        <v>104890001</v>
      </c>
      <c r="C20" s="129">
        <v>81030</v>
      </c>
      <c r="D20" s="128" t="s">
        <v>195</v>
      </c>
      <c r="E20" s="127">
        <v>40238</v>
      </c>
      <c r="F20" s="126">
        <v>41426</v>
      </c>
      <c r="G20" s="123">
        <v>233</v>
      </c>
      <c r="H20" s="125">
        <v>51.408000000000001</v>
      </c>
      <c r="I20" s="124">
        <v>2</v>
      </c>
      <c r="J20" s="264">
        <v>360.23</v>
      </c>
      <c r="K20" s="140"/>
      <c r="M20" s="130" t="str">
        <f>+LOOKUP(B20,COD_FIN!C$5:C$44,COD_FIN!B$5:B$44)</f>
        <v>HPQ</v>
      </c>
    </row>
    <row r="21" spans="1:13" x14ac:dyDescent="0.3">
      <c r="A21" s="120">
        <f t="shared" si="0"/>
        <v>11</v>
      </c>
      <c r="B21" s="139">
        <v>1890029</v>
      </c>
      <c r="C21" s="129">
        <v>87078</v>
      </c>
      <c r="D21" s="128" t="s">
        <v>198</v>
      </c>
      <c r="E21" s="127">
        <v>39600</v>
      </c>
      <c r="F21" s="126">
        <v>41791</v>
      </c>
      <c r="G21" s="123">
        <v>44</v>
      </c>
      <c r="H21" s="125">
        <v>52.767000000000003</v>
      </c>
      <c r="I21" s="124">
        <v>5</v>
      </c>
      <c r="J21" s="264">
        <v>356.57499999999999</v>
      </c>
      <c r="K21" s="140"/>
      <c r="M21" s="130" t="str">
        <f>+LOOKUP(B21,COD_FIN!C$5:C$44,COD_FIN!B$5:B$44)</f>
        <v>HPL</v>
      </c>
    </row>
    <row r="22" spans="1:13" x14ac:dyDescent="0.3">
      <c r="A22" s="120">
        <f t="shared" si="0"/>
        <v>12</v>
      </c>
      <c r="B22" s="139">
        <v>106050001</v>
      </c>
      <c r="C22" s="129">
        <v>70774</v>
      </c>
      <c r="D22" s="128" t="s">
        <v>189</v>
      </c>
      <c r="E22" s="127">
        <v>39539</v>
      </c>
      <c r="F22" s="126">
        <v>41426</v>
      </c>
      <c r="G22" s="123">
        <v>305</v>
      </c>
      <c r="H22" s="125">
        <v>56.76</v>
      </c>
      <c r="I22" s="124">
        <v>4</v>
      </c>
      <c r="J22" s="264">
        <v>351.30500000000001</v>
      </c>
      <c r="K22" s="140"/>
      <c r="M22" s="130" t="str">
        <f>+LOOKUP(B22,COD_FIN!C$5:C$44,COD_FIN!B$5:B$44)</f>
        <v>EZJ</v>
      </c>
    </row>
    <row r="23" spans="1:13" x14ac:dyDescent="0.3">
      <c r="A23" s="120">
        <f t="shared" si="0"/>
        <v>13</v>
      </c>
      <c r="B23" s="139">
        <v>104890001</v>
      </c>
      <c r="C23" s="129">
        <v>77136</v>
      </c>
      <c r="D23" s="128" t="s">
        <v>202</v>
      </c>
      <c r="E23" s="127">
        <v>39995</v>
      </c>
      <c r="F23" s="126">
        <v>41609</v>
      </c>
      <c r="G23" s="123">
        <v>63</v>
      </c>
      <c r="H23" s="125">
        <v>48.671999999999997</v>
      </c>
      <c r="I23" s="124">
        <v>3</v>
      </c>
      <c r="J23" s="264">
        <v>347.39499999999998</v>
      </c>
      <c r="K23" s="140"/>
      <c r="M23" s="130" t="str">
        <f>+LOOKUP(B23,COD_FIN!C$5:C$44,COD_FIN!B$5:B$44)</f>
        <v>HPQ</v>
      </c>
    </row>
    <row r="24" spans="1:13" x14ac:dyDescent="0.3">
      <c r="A24" s="120">
        <f t="shared" si="0"/>
        <v>14</v>
      </c>
      <c r="B24" s="139">
        <v>104890001</v>
      </c>
      <c r="C24" s="129">
        <v>81042</v>
      </c>
      <c r="D24" s="128" t="s">
        <v>195</v>
      </c>
      <c r="E24" s="127">
        <v>40299</v>
      </c>
      <c r="F24" s="126">
        <v>41487</v>
      </c>
      <c r="G24" s="123">
        <v>171</v>
      </c>
      <c r="H24" s="125">
        <v>49.131</v>
      </c>
      <c r="I24" s="124">
        <v>2</v>
      </c>
      <c r="J24" s="264">
        <v>345.78</v>
      </c>
      <c r="K24" s="140"/>
      <c r="M24" s="130" t="str">
        <f>+LOOKUP(B24,COD_FIN!C$5:C$44,COD_FIN!B$5:B$44)</f>
        <v>HPQ</v>
      </c>
    </row>
    <row r="25" spans="1:13" x14ac:dyDescent="0.3">
      <c r="A25" s="120">
        <f t="shared" si="0"/>
        <v>15</v>
      </c>
      <c r="B25" s="139">
        <v>410001</v>
      </c>
      <c r="C25" s="129">
        <v>68647</v>
      </c>
      <c r="D25" s="128" t="s">
        <v>199</v>
      </c>
      <c r="E25" s="127">
        <v>39234</v>
      </c>
      <c r="F25" s="126">
        <v>41548</v>
      </c>
      <c r="G25" s="123">
        <v>219</v>
      </c>
      <c r="H25" s="125">
        <v>57.77</v>
      </c>
      <c r="I25" s="124">
        <v>5</v>
      </c>
      <c r="J25" s="264">
        <v>334.98500000000001</v>
      </c>
      <c r="K25" s="140"/>
      <c r="M25" s="130" t="str">
        <f>+LOOKUP(B25,COD_FIN!C$5:C$44,COD_FIN!B$5:B$44)</f>
        <v>EDI</v>
      </c>
    </row>
    <row r="26" spans="1:13" x14ac:dyDescent="0.3">
      <c r="A26" s="120">
        <f t="shared" si="0"/>
        <v>16</v>
      </c>
      <c r="B26" s="139">
        <v>106500003</v>
      </c>
      <c r="C26" s="129">
        <v>83014</v>
      </c>
      <c r="D26" s="128" t="s">
        <v>193</v>
      </c>
      <c r="E26" s="127">
        <v>40695</v>
      </c>
      <c r="F26" s="126">
        <v>41791</v>
      </c>
      <c r="G26" s="123">
        <v>70</v>
      </c>
      <c r="H26" s="125">
        <v>43.61</v>
      </c>
      <c r="I26" s="124">
        <v>2</v>
      </c>
      <c r="J26" s="264">
        <v>332.01</v>
      </c>
      <c r="K26" s="140"/>
      <c r="M26" s="130" t="str">
        <f>+LOOKUP(B26,COD_FIN!C$5:C$44,COD_FIN!B$5:B$44)</f>
        <v>GMR</v>
      </c>
    </row>
    <row r="27" spans="1:13" x14ac:dyDescent="0.3">
      <c r="A27" s="120">
        <f t="shared" si="0"/>
        <v>17</v>
      </c>
      <c r="B27" s="139">
        <v>460001</v>
      </c>
      <c r="C27" s="129">
        <v>73488</v>
      </c>
      <c r="D27" s="128" t="s">
        <v>197</v>
      </c>
      <c r="E27" s="127">
        <v>39022</v>
      </c>
      <c r="F27" s="126">
        <v>41456</v>
      </c>
      <c r="G27" s="123">
        <v>199</v>
      </c>
      <c r="H27" s="125">
        <v>55.404000000000003</v>
      </c>
      <c r="I27" s="124">
        <v>5</v>
      </c>
      <c r="J27" s="264">
        <v>330.99</v>
      </c>
      <c r="K27" s="140"/>
      <c r="M27" s="130" t="str">
        <f>+LOOKUP(B27,COD_FIN!C$5:C$44,COD_FIN!B$5:B$44)</f>
        <v>HSJ</v>
      </c>
    </row>
    <row r="28" spans="1:13" x14ac:dyDescent="0.3">
      <c r="A28" s="120">
        <f t="shared" si="0"/>
        <v>18</v>
      </c>
      <c r="B28" s="139">
        <v>1890029</v>
      </c>
      <c r="C28" s="129">
        <v>74596</v>
      </c>
      <c r="D28" s="128" t="s">
        <v>202</v>
      </c>
      <c r="E28" s="127">
        <v>39904</v>
      </c>
      <c r="F28" s="126">
        <v>41791</v>
      </c>
      <c r="G28" s="123">
        <v>47</v>
      </c>
      <c r="H28" s="125">
        <v>51.456000000000003</v>
      </c>
      <c r="I28" s="124">
        <v>4</v>
      </c>
      <c r="J28" s="264">
        <v>323.17</v>
      </c>
      <c r="K28" s="140"/>
      <c r="M28" s="130" t="str">
        <f>+LOOKUP(B28,COD_FIN!C$5:C$44,COD_FIN!B$5:B$44)</f>
        <v>HPL</v>
      </c>
    </row>
    <row r="29" spans="1:13" x14ac:dyDescent="0.3">
      <c r="A29" s="120">
        <f t="shared" si="0"/>
        <v>19</v>
      </c>
      <c r="B29" s="139">
        <v>1100001</v>
      </c>
      <c r="C29" s="129">
        <v>65265</v>
      </c>
      <c r="D29" s="128" t="s">
        <v>191</v>
      </c>
      <c r="E29" s="127">
        <v>38930</v>
      </c>
      <c r="F29" s="126">
        <v>41487</v>
      </c>
      <c r="G29" s="123">
        <v>164</v>
      </c>
      <c r="H29" s="125">
        <v>58.743000000000002</v>
      </c>
      <c r="I29" s="124">
        <v>5</v>
      </c>
      <c r="J29" s="264">
        <v>315.52</v>
      </c>
      <c r="K29" s="140"/>
      <c r="M29" s="130" t="str">
        <f>+LOOKUP(B29,COD_FIN!C$5:C$44,COD_FIN!B$5:B$44)</f>
        <v>FLQ</v>
      </c>
    </row>
    <row r="30" spans="1:13" x14ac:dyDescent="0.3">
      <c r="A30" s="120">
        <f t="shared" si="0"/>
        <v>20</v>
      </c>
      <c r="B30" s="139">
        <v>106500003</v>
      </c>
      <c r="C30" s="129">
        <v>65981</v>
      </c>
      <c r="D30" s="128" t="s">
        <v>192</v>
      </c>
      <c r="E30" s="127">
        <v>39052</v>
      </c>
      <c r="F30" s="126">
        <v>41456</v>
      </c>
      <c r="G30" s="123">
        <v>305</v>
      </c>
      <c r="H30" s="125">
        <v>64.569999999999993</v>
      </c>
      <c r="I30" s="124">
        <v>5</v>
      </c>
      <c r="J30" s="264">
        <v>314.67</v>
      </c>
      <c r="K30" s="140"/>
      <c r="M30" s="130" t="str">
        <f>+LOOKUP(B30,COD_FIN!C$5:C$44,COD_FIN!B$5:B$44)</f>
        <v>GMR</v>
      </c>
    </row>
    <row r="31" spans="1:13" x14ac:dyDescent="0.3">
      <c r="A31" s="120">
        <f t="shared" si="0"/>
        <v>21</v>
      </c>
      <c r="B31" s="139">
        <v>102960001</v>
      </c>
      <c r="C31" s="129">
        <v>83418</v>
      </c>
      <c r="D31" s="128" t="s">
        <v>350</v>
      </c>
      <c r="E31" s="127">
        <v>40483</v>
      </c>
      <c r="F31" s="126">
        <v>41791</v>
      </c>
      <c r="G31" s="123">
        <v>61</v>
      </c>
      <c r="H31" s="125">
        <v>36.408000000000001</v>
      </c>
      <c r="I31" s="124">
        <v>2</v>
      </c>
      <c r="J31" s="264">
        <v>313.99</v>
      </c>
      <c r="K31" s="140"/>
      <c r="M31" s="130" t="str">
        <f>+LOOKUP(B31,COD_FIN!C$5:C$44,COD_FIN!B$5:B$44)</f>
        <v>HLM</v>
      </c>
    </row>
    <row r="32" spans="1:13" x14ac:dyDescent="0.3">
      <c r="A32" s="120">
        <f t="shared" si="0"/>
        <v>22</v>
      </c>
      <c r="B32" s="139">
        <v>107290003</v>
      </c>
      <c r="C32" s="129">
        <v>72405</v>
      </c>
      <c r="D32" s="128" t="s">
        <v>200</v>
      </c>
      <c r="E32" s="127">
        <v>39417</v>
      </c>
      <c r="F32" s="126">
        <v>41791</v>
      </c>
      <c r="G32" s="123">
        <v>40</v>
      </c>
      <c r="H32" s="125">
        <v>55.737000000000002</v>
      </c>
      <c r="I32" s="124">
        <v>5</v>
      </c>
      <c r="J32" s="264">
        <v>312.63</v>
      </c>
      <c r="K32" s="140"/>
      <c r="M32" s="130" t="str">
        <f>+LOOKUP(B32,COD_FIN!C$5:C$44,COD_FIN!B$5:B$44)</f>
        <v>GPL</v>
      </c>
    </row>
    <row r="33" spans="1:13" x14ac:dyDescent="0.3">
      <c r="A33" s="120">
        <f t="shared" si="0"/>
        <v>23</v>
      </c>
      <c r="B33" s="139">
        <v>570001</v>
      </c>
      <c r="C33" s="129">
        <v>72063</v>
      </c>
      <c r="D33" s="128" t="s">
        <v>201</v>
      </c>
      <c r="E33" s="127">
        <v>39539</v>
      </c>
      <c r="F33" s="126">
        <v>41609</v>
      </c>
      <c r="G33" s="123">
        <v>36</v>
      </c>
      <c r="H33" s="125">
        <v>51.264000000000003</v>
      </c>
      <c r="I33" s="124">
        <v>4</v>
      </c>
      <c r="J33" s="264">
        <v>311.44</v>
      </c>
      <c r="K33" s="140"/>
      <c r="M33" s="130" t="str">
        <f>+LOOKUP(B33,COD_FIN!C$5:C$44,COD_FIN!B$5:B$44)</f>
        <v>EAB</v>
      </c>
    </row>
    <row r="34" spans="1:13" x14ac:dyDescent="0.3">
      <c r="A34" s="120">
        <f t="shared" si="0"/>
        <v>24</v>
      </c>
      <c r="B34" s="139">
        <v>1890029</v>
      </c>
      <c r="C34" s="129">
        <v>87079</v>
      </c>
      <c r="D34" s="128" t="s">
        <v>193</v>
      </c>
      <c r="E34" s="127">
        <v>40756</v>
      </c>
      <c r="F34" s="126">
        <v>41456</v>
      </c>
      <c r="G34" s="123">
        <v>305</v>
      </c>
      <c r="H34" s="125">
        <v>48.51</v>
      </c>
      <c r="I34" s="124">
        <v>1</v>
      </c>
      <c r="J34" s="264">
        <v>304.72500000000002</v>
      </c>
      <c r="K34" s="140"/>
      <c r="M34" s="130" t="str">
        <f>+LOOKUP(B34,COD_FIN!C$5:C$44,COD_FIN!B$5:B$44)</f>
        <v>HPL</v>
      </c>
    </row>
    <row r="35" spans="1:13" x14ac:dyDescent="0.3">
      <c r="A35" s="120">
        <f t="shared" si="0"/>
        <v>25</v>
      </c>
      <c r="B35" s="139">
        <v>570001</v>
      </c>
      <c r="C35" s="129">
        <v>90843</v>
      </c>
      <c r="D35" s="128" t="s">
        <v>192</v>
      </c>
      <c r="E35" s="127">
        <v>38749</v>
      </c>
      <c r="F35" s="126">
        <v>41548</v>
      </c>
      <c r="G35" s="123">
        <v>102</v>
      </c>
      <c r="H35" s="125">
        <v>59.744999999999997</v>
      </c>
      <c r="I35" s="124">
        <v>6</v>
      </c>
      <c r="J35" s="264">
        <v>302.94</v>
      </c>
      <c r="K35" s="140"/>
      <c r="M35" s="130" t="str">
        <f>+LOOKUP(B35,COD_FIN!C$5:C$44,COD_FIN!B$5:B$44)</f>
        <v>EAB</v>
      </c>
    </row>
    <row r="36" spans="1:13" x14ac:dyDescent="0.3">
      <c r="A36" s="123">
        <v>26</v>
      </c>
      <c r="B36" s="139">
        <v>106500003</v>
      </c>
      <c r="C36" s="129">
        <v>77077</v>
      </c>
      <c r="D36" s="128" t="s">
        <v>202</v>
      </c>
      <c r="E36" s="127">
        <v>40210</v>
      </c>
      <c r="F36" s="126">
        <v>41760</v>
      </c>
      <c r="G36" s="123">
        <v>81</v>
      </c>
      <c r="H36" s="125">
        <v>51.36</v>
      </c>
      <c r="I36" s="124">
        <v>3</v>
      </c>
      <c r="J36" s="264">
        <v>302.51499999999999</v>
      </c>
      <c r="M36" s="130" t="str">
        <f>+LOOKUP(B36,COD_FIN!C$5:C$44,COD_FIN!B$5:B$44)</f>
        <v>GMR</v>
      </c>
    </row>
    <row r="37" spans="1:13" x14ac:dyDescent="0.3">
      <c r="A37" s="123">
        <f t="shared" ref="A37:A60" si="1">A36+1</f>
        <v>27</v>
      </c>
      <c r="B37" s="139">
        <v>570001</v>
      </c>
      <c r="C37" s="129">
        <v>70224</v>
      </c>
      <c r="D37" s="128" t="s">
        <v>196</v>
      </c>
      <c r="E37" s="127">
        <v>38899</v>
      </c>
      <c r="F37" s="126">
        <v>41548</v>
      </c>
      <c r="G37" s="123">
        <v>115</v>
      </c>
      <c r="H37" s="125">
        <v>53.664000000000001</v>
      </c>
      <c r="I37" s="124">
        <v>6</v>
      </c>
      <c r="J37" s="264">
        <v>301.15499999999997</v>
      </c>
      <c r="M37" s="130" t="str">
        <f>+LOOKUP(B37,COD_FIN!C$5:C$44,COD_FIN!B$5:B$44)</f>
        <v>EAB</v>
      </c>
    </row>
    <row r="38" spans="1:13" x14ac:dyDescent="0.3">
      <c r="A38" s="123">
        <f t="shared" si="1"/>
        <v>28</v>
      </c>
      <c r="B38" s="139">
        <v>107290003</v>
      </c>
      <c r="C38" s="129">
        <v>67467</v>
      </c>
      <c r="D38" s="128" t="s">
        <v>194</v>
      </c>
      <c r="E38" s="127">
        <v>38749</v>
      </c>
      <c r="F38" s="126">
        <v>41487</v>
      </c>
      <c r="G38" s="123">
        <v>305</v>
      </c>
      <c r="H38" s="125">
        <v>62.37</v>
      </c>
      <c r="I38" s="124">
        <v>6</v>
      </c>
      <c r="J38" s="264">
        <v>300.30500000000001</v>
      </c>
      <c r="M38" s="130" t="str">
        <f>+LOOKUP(B38,COD_FIN!C$5:C$44,COD_FIN!B$5:B$44)</f>
        <v>GPL</v>
      </c>
    </row>
    <row r="39" spans="1:13" x14ac:dyDescent="0.3">
      <c r="A39" s="123">
        <f t="shared" si="1"/>
        <v>29</v>
      </c>
      <c r="B39" s="139">
        <v>104890001</v>
      </c>
      <c r="C39" s="129">
        <v>77122</v>
      </c>
      <c r="D39" s="128" t="s">
        <v>202</v>
      </c>
      <c r="E39" s="127">
        <v>39904</v>
      </c>
      <c r="F39" s="126">
        <v>41579</v>
      </c>
      <c r="G39" s="123">
        <v>98</v>
      </c>
      <c r="H39" s="125">
        <v>50.390999999999998</v>
      </c>
      <c r="I39" s="124">
        <v>3</v>
      </c>
      <c r="J39" s="264">
        <v>300.22000000000003</v>
      </c>
      <c r="M39" s="130" t="str">
        <f>+LOOKUP(B39,COD_FIN!C$5:C$44,COD_FIN!B$5:B$44)</f>
        <v>HPQ</v>
      </c>
    </row>
    <row r="40" spans="1:13" x14ac:dyDescent="0.3">
      <c r="A40" s="123">
        <f t="shared" si="1"/>
        <v>30</v>
      </c>
      <c r="B40" s="139">
        <v>104890001</v>
      </c>
      <c r="C40" s="129">
        <v>81466</v>
      </c>
      <c r="D40" s="128" t="s">
        <v>195</v>
      </c>
      <c r="E40" s="127">
        <v>40575</v>
      </c>
      <c r="F40" s="126">
        <v>41365</v>
      </c>
      <c r="G40" s="123">
        <v>290</v>
      </c>
      <c r="H40" s="125">
        <v>48.18</v>
      </c>
      <c r="I40" s="124">
        <v>1</v>
      </c>
      <c r="J40" s="264">
        <v>299.79500000000002</v>
      </c>
      <c r="M40" s="130" t="str">
        <f>+LOOKUP(B40,COD_FIN!C$5:C$44,COD_FIN!B$5:B$44)</f>
        <v>HPQ</v>
      </c>
    </row>
    <row r="41" spans="1:13" x14ac:dyDescent="0.3">
      <c r="A41" s="123">
        <f t="shared" si="1"/>
        <v>31</v>
      </c>
      <c r="B41" s="139">
        <v>410001</v>
      </c>
      <c r="C41" s="129">
        <v>63735</v>
      </c>
      <c r="D41" s="128" t="s">
        <v>204</v>
      </c>
      <c r="E41" s="127">
        <v>38657</v>
      </c>
      <c r="F41" s="126">
        <v>41609</v>
      </c>
      <c r="G41" s="123">
        <v>142</v>
      </c>
      <c r="H41" s="125">
        <v>58.936</v>
      </c>
      <c r="I41" s="124">
        <v>6</v>
      </c>
      <c r="J41" s="264">
        <v>298.86</v>
      </c>
      <c r="M41" s="130" t="str">
        <f>+LOOKUP(B41,COD_FIN!C$5:C$44,COD_FIN!B$5:B$44)</f>
        <v>EDI</v>
      </c>
    </row>
    <row r="42" spans="1:13" x14ac:dyDescent="0.3">
      <c r="A42" s="123">
        <f t="shared" si="1"/>
        <v>32</v>
      </c>
      <c r="B42" s="139">
        <v>107290003</v>
      </c>
      <c r="C42" s="129">
        <v>77721</v>
      </c>
      <c r="D42" s="128" t="s">
        <v>190</v>
      </c>
      <c r="E42" s="127">
        <v>40210</v>
      </c>
      <c r="F42" s="126">
        <v>41426</v>
      </c>
      <c r="G42" s="123">
        <v>305</v>
      </c>
      <c r="H42" s="125">
        <v>53.02</v>
      </c>
      <c r="I42" s="124">
        <v>2</v>
      </c>
      <c r="J42" s="264">
        <v>291.89</v>
      </c>
      <c r="M42" s="130" t="str">
        <f>+LOOKUP(B42,COD_FIN!C$5:C$44,COD_FIN!B$5:B$44)</f>
        <v>GPL</v>
      </c>
    </row>
    <row r="43" spans="1:13" x14ac:dyDescent="0.3">
      <c r="A43" s="123">
        <f t="shared" si="1"/>
        <v>33</v>
      </c>
      <c r="B43" s="139">
        <v>410001</v>
      </c>
      <c r="C43" s="129">
        <v>74256</v>
      </c>
      <c r="D43" s="128" t="s">
        <v>351</v>
      </c>
      <c r="E43" s="127">
        <v>39873</v>
      </c>
      <c r="F43" s="126">
        <v>41671</v>
      </c>
      <c r="G43" s="123">
        <v>74</v>
      </c>
      <c r="H43" s="125">
        <v>50.094000000000001</v>
      </c>
      <c r="I43" s="124">
        <v>4</v>
      </c>
      <c r="J43" s="264">
        <v>291.72000000000003</v>
      </c>
      <c r="M43" s="130" t="str">
        <f>+LOOKUP(B43,COD_FIN!C$5:C$44,COD_FIN!B$5:B$44)</f>
        <v>EDI</v>
      </c>
    </row>
    <row r="44" spans="1:13" x14ac:dyDescent="0.3">
      <c r="A44" s="123">
        <f t="shared" si="1"/>
        <v>34</v>
      </c>
      <c r="B44" s="139">
        <v>1890029</v>
      </c>
      <c r="C44" s="129">
        <v>87071</v>
      </c>
      <c r="D44" s="128" t="s">
        <v>220</v>
      </c>
      <c r="E44" s="127">
        <v>40695</v>
      </c>
      <c r="F44" s="126">
        <v>41760</v>
      </c>
      <c r="G44" s="123">
        <v>70</v>
      </c>
      <c r="H44" s="125">
        <v>42.631</v>
      </c>
      <c r="I44" s="124">
        <v>2</v>
      </c>
      <c r="J44" s="264">
        <v>290.95499999999998</v>
      </c>
      <c r="M44" s="130" t="str">
        <f>+LOOKUP(B44,COD_FIN!C$5:C$44,COD_FIN!B$5:B$44)</f>
        <v>HPL</v>
      </c>
    </row>
    <row r="45" spans="1:13" x14ac:dyDescent="0.3">
      <c r="A45" s="123">
        <f t="shared" si="1"/>
        <v>35</v>
      </c>
      <c r="B45" s="139">
        <v>1890029</v>
      </c>
      <c r="C45" s="129">
        <v>87410</v>
      </c>
      <c r="D45" s="128" t="s">
        <v>200</v>
      </c>
      <c r="E45" s="127">
        <v>39661</v>
      </c>
      <c r="F45" s="126">
        <v>41548</v>
      </c>
      <c r="G45" s="123">
        <v>285</v>
      </c>
      <c r="H45" s="125">
        <v>55.66</v>
      </c>
      <c r="I45" s="124">
        <v>4</v>
      </c>
      <c r="J45" s="264">
        <v>289.42500000000001</v>
      </c>
      <c r="M45" s="130" t="str">
        <f>+LOOKUP(B45,COD_FIN!C$5:C$44,COD_FIN!B$5:B$44)</f>
        <v>HPL</v>
      </c>
    </row>
    <row r="46" spans="1:13" x14ac:dyDescent="0.3">
      <c r="A46" s="123">
        <f t="shared" si="1"/>
        <v>36</v>
      </c>
      <c r="B46" s="139">
        <v>106500003</v>
      </c>
      <c r="C46" s="129">
        <v>67702</v>
      </c>
      <c r="D46" s="128" t="s">
        <v>192</v>
      </c>
      <c r="E46" s="127">
        <v>39142</v>
      </c>
      <c r="F46" s="126">
        <v>41518</v>
      </c>
      <c r="G46" s="123">
        <v>297</v>
      </c>
      <c r="H46" s="125">
        <v>64.680000000000007</v>
      </c>
      <c r="I46" s="124">
        <v>5</v>
      </c>
      <c r="J46" s="264">
        <v>289.255</v>
      </c>
      <c r="M46" s="130" t="str">
        <f>+LOOKUP(B46,COD_FIN!C$5:C$44,COD_FIN!B$5:B$44)</f>
        <v>GMR</v>
      </c>
    </row>
    <row r="47" spans="1:13" x14ac:dyDescent="0.3">
      <c r="A47" s="123">
        <f t="shared" si="1"/>
        <v>37</v>
      </c>
      <c r="B47" s="139">
        <v>190001</v>
      </c>
      <c r="C47" s="129">
        <v>85450</v>
      </c>
      <c r="D47" s="128" t="s">
        <v>188</v>
      </c>
      <c r="E47" s="127">
        <v>39873</v>
      </c>
      <c r="F47" s="126">
        <v>41334</v>
      </c>
      <c r="G47" s="123">
        <v>198</v>
      </c>
      <c r="H47" s="125">
        <v>46.216000000000001</v>
      </c>
      <c r="I47" s="124">
        <v>2</v>
      </c>
      <c r="J47" s="264">
        <v>288.745</v>
      </c>
      <c r="M47" s="130" t="str">
        <f>+LOOKUP(B47,COD_FIN!C$5:C$44,COD_FIN!B$5:B$44)</f>
        <v>HRE</v>
      </c>
    </row>
    <row r="48" spans="1:13" x14ac:dyDescent="0.3">
      <c r="A48" s="123">
        <f t="shared" si="1"/>
        <v>38</v>
      </c>
      <c r="B48" s="139">
        <v>104890001</v>
      </c>
      <c r="C48" s="129">
        <v>81481</v>
      </c>
      <c r="D48" s="128" t="s">
        <v>195</v>
      </c>
      <c r="E48" s="127">
        <v>40634</v>
      </c>
      <c r="F48" s="126">
        <v>41426</v>
      </c>
      <c r="G48" s="123">
        <v>233</v>
      </c>
      <c r="H48" s="125">
        <v>47.7</v>
      </c>
      <c r="I48" s="124">
        <v>1</v>
      </c>
      <c r="J48" s="264">
        <v>288.49</v>
      </c>
      <c r="M48" s="130" t="str">
        <f>+LOOKUP(B48,COD_FIN!C$5:C$44,COD_FIN!B$5:B$44)</f>
        <v>HPQ</v>
      </c>
    </row>
    <row r="49" spans="1:13" x14ac:dyDescent="0.3">
      <c r="A49" s="123">
        <f t="shared" si="1"/>
        <v>39</v>
      </c>
      <c r="B49" s="139">
        <v>109330001</v>
      </c>
      <c r="C49" s="129">
        <v>74830</v>
      </c>
      <c r="D49" s="128" t="s">
        <v>198</v>
      </c>
      <c r="E49" s="127">
        <v>39783</v>
      </c>
      <c r="F49" s="126">
        <v>41334</v>
      </c>
      <c r="G49" s="123">
        <v>184</v>
      </c>
      <c r="H49" s="125">
        <v>53.286000000000001</v>
      </c>
      <c r="I49" s="124">
        <v>3</v>
      </c>
      <c r="J49" s="264">
        <v>288.49</v>
      </c>
      <c r="M49" s="130" t="str">
        <f>+LOOKUP(B49,COD_FIN!C$5:C$44,COD_FIN!B$5:B$44)</f>
        <v>GPL</v>
      </c>
    </row>
    <row r="50" spans="1:13" x14ac:dyDescent="0.3">
      <c r="A50" s="123">
        <f t="shared" si="1"/>
        <v>40</v>
      </c>
      <c r="B50" s="139">
        <v>570001</v>
      </c>
      <c r="C50" s="129">
        <v>72061</v>
      </c>
      <c r="D50" s="128" t="s">
        <v>191</v>
      </c>
      <c r="E50" s="127">
        <v>39508</v>
      </c>
      <c r="F50" s="126">
        <v>41456</v>
      </c>
      <c r="G50" s="123">
        <v>198</v>
      </c>
      <c r="H50" s="125">
        <v>53.865000000000002</v>
      </c>
      <c r="I50" s="124">
        <v>4</v>
      </c>
      <c r="J50" s="264">
        <v>287.98</v>
      </c>
      <c r="M50" s="130" t="str">
        <f>+LOOKUP(B50,COD_FIN!C$5:C$44,COD_FIN!B$5:B$44)</f>
        <v>EAB</v>
      </c>
    </row>
    <row r="51" spans="1:13" x14ac:dyDescent="0.3">
      <c r="A51" s="123">
        <f t="shared" si="1"/>
        <v>41</v>
      </c>
      <c r="B51" s="139">
        <v>107290003</v>
      </c>
      <c r="C51" s="129">
        <v>84471</v>
      </c>
      <c r="D51" s="128" t="s">
        <v>193</v>
      </c>
      <c r="E51" s="127">
        <v>40695</v>
      </c>
      <c r="F51" s="126">
        <v>41791</v>
      </c>
      <c r="G51" s="123">
        <v>63</v>
      </c>
      <c r="H51" s="125">
        <v>43.787999999999997</v>
      </c>
      <c r="I51" s="124">
        <v>2</v>
      </c>
      <c r="J51" s="264">
        <v>285.685</v>
      </c>
      <c r="M51" s="130" t="str">
        <f>+LOOKUP(B51,COD_FIN!C$5:C$44,COD_FIN!B$5:B$44)</f>
        <v>GPL</v>
      </c>
    </row>
    <row r="52" spans="1:13" x14ac:dyDescent="0.3">
      <c r="A52" s="123">
        <f t="shared" si="1"/>
        <v>42</v>
      </c>
      <c r="B52" s="139">
        <v>107290003</v>
      </c>
      <c r="C52" s="129">
        <v>77725</v>
      </c>
      <c r="D52" s="128" t="s">
        <v>190</v>
      </c>
      <c r="E52" s="127">
        <v>40210</v>
      </c>
      <c r="F52" s="126">
        <v>41730</v>
      </c>
      <c r="G52" s="123">
        <v>112</v>
      </c>
      <c r="H52" s="125">
        <v>50.588999999999999</v>
      </c>
      <c r="I52" s="124">
        <v>3</v>
      </c>
      <c r="J52" s="264">
        <v>284.92</v>
      </c>
      <c r="M52" s="130" t="str">
        <f>+LOOKUP(B52,COD_FIN!C$5:C$44,COD_FIN!B$5:B$44)</f>
        <v>GPL</v>
      </c>
    </row>
    <row r="53" spans="1:13" x14ac:dyDescent="0.3">
      <c r="A53" s="123">
        <f t="shared" si="1"/>
        <v>43</v>
      </c>
      <c r="B53" s="139">
        <v>106500003</v>
      </c>
      <c r="C53" s="129">
        <v>75381</v>
      </c>
      <c r="D53" s="128" t="s">
        <v>202</v>
      </c>
      <c r="E53" s="127">
        <v>39965</v>
      </c>
      <c r="F53" s="126">
        <v>41609</v>
      </c>
      <c r="G53" s="123">
        <v>242</v>
      </c>
      <c r="H53" s="125">
        <v>57.878999999999998</v>
      </c>
      <c r="I53" s="124">
        <v>3</v>
      </c>
      <c r="J53" s="264">
        <v>284.66500000000002</v>
      </c>
      <c r="M53" s="130" t="str">
        <f>+LOOKUP(B53,COD_FIN!C$5:C$44,COD_FIN!B$5:B$44)</f>
        <v>GMR</v>
      </c>
    </row>
    <row r="54" spans="1:13" x14ac:dyDescent="0.3">
      <c r="A54" s="123">
        <f t="shared" si="1"/>
        <v>44</v>
      </c>
      <c r="B54" s="139">
        <v>106500003</v>
      </c>
      <c r="C54" s="129">
        <v>64770</v>
      </c>
      <c r="D54" s="128" t="s">
        <v>199</v>
      </c>
      <c r="E54" s="127">
        <v>38749</v>
      </c>
      <c r="F54" s="126">
        <v>41609</v>
      </c>
      <c r="G54" s="123">
        <v>236</v>
      </c>
      <c r="H54" s="125">
        <v>65.182000000000002</v>
      </c>
      <c r="I54" s="124">
        <v>6</v>
      </c>
      <c r="J54" s="264">
        <v>284.495</v>
      </c>
      <c r="M54" s="130" t="str">
        <f>+LOOKUP(B54,COD_FIN!C$5:C$44,COD_FIN!B$5:B$44)</f>
        <v>GMR</v>
      </c>
    </row>
    <row r="55" spans="1:13" x14ac:dyDescent="0.3">
      <c r="A55" s="123">
        <f t="shared" si="1"/>
        <v>45</v>
      </c>
      <c r="B55" s="139">
        <v>2120001</v>
      </c>
      <c r="C55" s="129">
        <v>65662</v>
      </c>
      <c r="D55" s="128" t="s">
        <v>203</v>
      </c>
      <c r="E55" s="127">
        <v>38261</v>
      </c>
      <c r="F55" s="126">
        <v>41456</v>
      </c>
      <c r="G55" s="123">
        <v>305</v>
      </c>
      <c r="H55" s="125">
        <v>61.463999999999999</v>
      </c>
      <c r="I55" s="124">
        <v>7</v>
      </c>
      <c r="J55" s="264">
        <v>284.32499999999999</v>
      </c>
      <c r="M55" s="130" t="str">
        <f>+LOOKUP(B55,COD_FIN!C$5:C$44,COD_FIN!B$5:B$44)</f>
        <v>HMA</v>
      </c>
    </row>
    <row r="56" spans="1:13" x14ac:dyDescent="0.3">
      <c r="A56" s="123">
        <f t="shared" si="1"/>
        <v>46</v>
      </c>
      <c r="B56" s="139">
        <v>106820001</v>
      </c>
      <c r="C56" s="129">
        <v>80290</v>
      </c>
      <c r="D56" s="128" t="s">
        <v>352</v>
      </c>
      <c r="E56" s="127">
        <v>40299</v>
      </c>
      <c r="F56" s="126">
        <v>41730</v>
      </c>
      <c r="G56" s="123">
        <v>93</v>
      </c>
      <c r="H56" s="125">
        <v>39.515999999999998</v>
      </c>
      <c r="I56" s="124">
        <v>2</v>
      </c>
      <c r="J56" s="264">
        <v>282.625</v>
      </c>
      <c r="M56" s="130" t="str">
        <f>+LOOKUP(B56,COD_FIN!C$5:C$44,COD_FIN!B$5:B$44)</f>
        <v>GPA</v>
      </c>
    </row>
    <row r="57" spans="1:13" x14ac:dyDescent="0.3">
      <c r="A57" s="123">
        <f t="shared" si="1"/>
        <v>47</v>
      </c>
      <c r="B57" s="139">
        <v>106500003</v>
      </c>
      <c r="C57" s="129">
        <v>65984</v>
      </c>
      <c r="D57" s="128" t="s">
        <v>192</v>
      </c>
      <c r="E57" s="127">
        <v>39052</v>
      </c>
      <c r="F57" s="126">
        <v>41699</v>
      </c>
      <c r="G57" s="123">
        <v>155</v>
      </c>
      <c r="H57" s="125">
        <v>66.852000000000004</v>
      </c>
      <c r="I57" s="124">
        <v>6</v>
      </c>
      <c r="J57" s="264">
        <v>281.26499999999999</v>
      </c>
      <c r="M57" s="130" t="str">
        <f>+LOOKUP(B57,COD_FIN!C$5:C$44,COD_FIN!B$5:B$44)</f>
        <v>GMR</v>
      </c>
    </row>
    <row r="58" spans="1:13" x14ac:dyDescent="0.3">
      <c r="A58" s="123">
        <f t="shared" si="1"/>
        <v>48</v>
      </c>
      <c r="B58" s="139">
        <v>1890029</v>
      </c>
      <c r="C58" s="129">
        <v>79116</v>
      </c>
      <c r="D58" s="128" t="s">
        <v>193</v>
      </c>
      <c r="E58" s="127">
        <v>40483</v>
      </c>
      <c r="F58" s="126">
        <v>41699</v>
      </c>
      <c r="G58" s="123">
        <v>127</v>
      </c>
      <c r="H58" s="125">
        <v>48.609000000000002</v>
      </c>
      <c r="I58" s="124">
        <v>2</v>
      </c>
      <c r="J58" s="264">
        <v>278.71499999999997</v>
      </c>
      <c r="M58" s="130" t="str">
        <f>+LOOKUP(B58,COD_FIN!C$5:C$44,COD_FIN!B$5:B$44)</f>
        <v>HPL</v>
      </c>
    </row>
    <row r="59" spans="1:13" x14ac:dyDescent="0.3">
      <c r="A59" s="123">
        <f t="shared" si="1"/>
        <v>49</v>
      </c>
      <c r="B59" s="139">
        <v>410001</v>
      </c>
      <c r="C59" s="129">
        <v>66743</v>
      </c>
      <c r="D59" s="128" t="s">
        <v>208</v>
      </c>
      <c r="E59" s="127">
        <v>39114</v>
      </c>
      <c r="F59" s="126">
        <v>41487</v>
      </c>
      <c r="G59" s="123">
        <v>264</v>
      </c>
      <c r="H59" s="125">
        <v>64.680000000000007</v>
      </c>
      <c r="I59" s="124">
        <v>5</v>
      </c>
      <c r="J59" s="264">
        <v>278.45999999999998</v>
      </c>
      <c r="M59" s="130" t="str">
        <f>+LOOKUP(B59,COD_FIN!C$5:C$44,COD_FIN!B$5:B$44)</f>
        <v>EDI</v>
      </c>
    </row>
    <row r="60" spans="1:13" x14ac:dyDescent="0.3">
      <c r="A60" s="123">
        <f t="shared" si="1"/>
        <v>50</v>
      </c>
      <c r="B60" s="139">
        <v>104890001</v>
      </c>
      <c r="C60" s="129">
        <v>81015</v>
      </c>
      <c r="D60" s="128" t="s">
        <v>202</v>
      </c>
      <c r="E60" s="127">
        <v>40238</v>
      </c>
      <c r="F60" s="126">
        <v>41395</v>
      </c>
      <c r="G60" s="123">
        <v>266</v>
      </c>
      <c r="H60" s="125">
        <v>51.884</v>
      </c>
      <c r="I60" s="124">
        <v>2</v>
      </c>
      <c r="J60" s="264">
        <v>277.27</v>
      </c>
      <c r="M60" s="130" t="str">
        <f>+LOOKUP(B60,COD_FIN!C$5:C$44,COD_FIN!B$5:B$44)</f>
        <v>HPQ</v>
      </c>
    </row>
    <row r="61" spans="1:13" x14ac:dyDescent="0.3">
      <c r="B61" s="131"/>
      <c r="M61" s="130"/>
    </row>
    <row r="62" spans="1:13" x14ac:dyDescent="0.3">
      <c r="B62" s="131"/>
      <c r="M62" s="130"/>
    </row>
    <row r="63" spans="1:13" x14ac:dyDescent="0.3">
      <c r="B63" s="131"/>
      <c r="M63" s="130"/>
    </row>
    <row r="64" spans="1:13" x14ac:dyDescent="0.3">
      <c r="B64" s="131"/>
      <c r="M64" s="130"/>
    </row>
    <row r="65" spans="2:13" x14ac:dyDescent="0.3">
      <c r="B65" s="131"/>
      <c r="M65" s="130"/>
    </row>
    <row r="66" spans="2:13" x14ac:dyDescent="0.3">
      <c r="B66" s="131"/>
      <c r="M66" s="130"/>
    </row>
    <row r="67" spans="2:13" x14ac:dyDescent="0.3">
      <c r="B67" s="131"/>
      <c r="M67" s="130"/>
    </row>
    <row r="68" spans="2:13" x14ac:dyDescent="0.3">
      <c r="B68" s="131"/>
      <c r="M68" s="130"/>
    </row>
    <row r="69" spans="2:13" x14ac:dyDescent="0.3">
      <c r="B69" s="131"/>
      <c r="M69" s="130"/>
    </row>
    <row r="70" spans="2:13" x14ac:dyDescent="0.3">
      <c r="B70" s="131"/>
      <c r="M70" s="130"/>
    </row>
    <row r="71" spans="2:13" x14ac:dyDescent="0.3">
      <c r="B71" s="131"/>
      <c r="M71" s="130"/>
    </row>
    <row r="72" spans="2:13" x14ac:dyDescent="0.3">
      <c r="B72" s="131"/>
      <c r="M72" s="130"/>
    </row>
    <row r="73" spans="2:13" x14ac:dyDescent="0.3">
      <c r="B73" s="131"/>
      <c r="M73" s="130"/>
    </row>
    <row r="74" spans="2:13" x14ac:dyDescent="0.3">
      <c r="B74" s="131"/>
      <c r="M74" s="130"/>
    </row>
    <row r="75" spans="2:13" x14ac:dyDescent="0.3">
      <c r="B75" s="131"/>
      <c r="M75" s="130"/>
    </row>
    <row r="76" spans="2:13" x14ac:dyDescent="0.3">
      <c r="B76" s="131"/>
      <c r="M76" s="130"/>
    </row>
    <row r="77" spans="2:13" x14ac:dyDescent="0.3">
      <c r="B77" s="131"/>
      <c r="M77" s="130"/>
    </row>
    <row r="78" spans="2:13" x14ac:dyDescent="0.3">
      <c r="B78" s="131"/>
      <c r="M78" s="130"/>
    </row>
    <row r="79" spans="2:13" x14ac:dyDescent="0.3">
      <c r="B79" s="131"/>
      <c r="M79" s="130"/>
    </row>
    <row r="80" spans="2:13" x14ac:dyDescent="0.3">
      <c r="B80" s="131"/>
      <c r="M80" s="130"/>
    </row>
    <row r="81" spans="2:13" x14ac:dyDescent="0.3">
      <c r="B81" s="131"/>
      <c r="M81" s="130"/>
    </row>
    <row r="82" spans="2:13" x14ac:dyDescent="0.3">
      <c r="B82" s="131"/>
      <c r="M82" s="130"/>
    </row>
    <row r="83" spans="2:13" x14ac:dyDescent="0.3">
      <c r="B83" s="131"/>
      <c r="M83" s="130"/>
    </row>
    <row r="84" spans="2:13" x14ac:dyDescent="0.3">
      <c r="B84" s="131"/>
      <c r="M84" s="130"/>
    </row>
    <row r="85" spans="2:13" x14ac:dyDescent="0.3">
      <c r="B85" s="131"/>
      <c r="M85" s="130"/>
    </row>
    <row r="86" spans="2:13" x14ac:dyDescent="0.3">
      <c r="B86" s="131"/>
      <c r="M86" s="130"/>
    </row>
    <row r="87" spans="2:13" x14ac:dyDescent="0.3">
      <c r="B87" s="131"/>
      <c r="M87" s="130"/>
    </row>
    <row r="88" spans="2:13" x14ac:dyDescent="0.3">
      <c r="B88" s="131"/>
      <c r="M88" s="130"/>
    </row>
    <row r="89" spans="2:13" x14ac:dyDescent="0.3">
      <c r="B89" s="131"/>
      <c r="M89" s="130"/>
    </row>
    <row r="90" spans="2:13" x14ac:dyDescent="0.3">
      <c r="B90" s="131"/>
      <c r="M90" s="130"/>
    </row>
    <row r="91" spans="2:13" x14ac:dyDescent="0.3">
      <c r="B91" s="131"/>
      <c r="M91" s="130"/>
    </row>
    <row r="92" spans="2:13" x14ac:dyDescent="0.3">
      <c r="B92" s="131"/>
      <c r="M92" s="130"/>
    </row>
    <row r="93" spans="2:13" x14ac:dyDescent="0.3">
      <c r="B93" s="131"/>
      <c r="M93" s="130"/>
    </row>
    <row r="94" spans="2:13" x14ac:dyDescent="0.3">
      <c r="B94" s="131"/>
      <c r="M94" s="130"/>
    </row>
    <row r="95" spans="2:13" x14ac:dyDescent="0.3">
      <c r="B95" s="131"/>
      <c r="M95" s="130"/>
    </row>
    <row r="96" spans="2:13" x14ac:dyDescent="0.3">
      <c r="B96" s="131"/>
      <c r="M96" s="130"/>
    </row>
    <row r="97" spans="1:14" s="138" customFormat="1" x14ac:dyDescent="0.3">
      <c r="A97" s="123"/>
      <c r="B97" s="131"/>
      <c r="C97" s="129"/>
      <c r="D97" s="128"/>
      <c r="E97" s="127"/>
      <c r="F97" s="126"/>
      <c r="G97" s="123"/>
      <c r="H97" s="125"/>
      <c r="I97" s="124"/>
      <c r="J97" s="260"/>
      <c r="K97" s="122"/>
      <c r="L97" s="121"/>
      <c r="M97" s="130"/>
      <c r="N97" s="119"/>
    </row>
    <row r="98" spans="1:14" x14ac:dyDescent="0.3">
      <c r="B98" s="131"/>
      <c r="M98" s="130"/>
    </row>
    <row r="99" spans="1:14" x14ac:dyDescent="0.3">
      <c r="B99" s="131"/>
      <c r="M99" s="130"/>
    </row>
    <row r="100" spans="1:14" x14ac:dyDescent="0.3">
      <c r="B100" s="131"/>
      <c r="M100" s="130"/>
    </row>
    <row r="101" spans="1:14" x14ac:dyDescent="0.3">
      <c r="B101" s="131"/>
      <c r="M101" s="130"/>
    </row>
    <row r="102" spans="1:14" x14ac:dyDescent="0.3">
      <c r="B102" s="131"/>
      <c r="M102" s="130"/>
    </row>
    <row r="103" spans="1:14" x14ac:dyDescent="0.3">
      <c r="B103" s="131"/>
      <c r="M103" s="130"/>
    </row>
    <row r="104" spans="1:14" x14ac:dyDescent="0.3">
      <c r="B104" s="131"/>
      <c r="M104" s="130"/>
    </row>
    <row r="105" spans="1:14" x14ac:dyDescent="0.3">
      <c r="B105" s="131"/>
      <c r="M105" s="130"/>
    </row>
    <row r="106" spans="1:14" x14ac:dyDescent="0.3">
      <c r="B106" s="131"/>
      <c r="M106" s="130"/>
    </row>
    <row r="107" spans="1:14" x14ac:dyDescent="0.3">
      <c r="B107" s="131"/>
      <c r="M107" s="130"/>
    </row>
    <row r="108" spans="1:14" x14ac:dyDescent="0.3">
      <c r="B108" s="131"/>
      <c r="M108" s="130"/>
    </row>
    <row r="109" spans="1:14" x14ac:dyDescent="0.3">
      <c r="B109" s="131"/>
      <c r="M109" s="130"/>
    </row>
    <row r="110" spans="1:14" x14ac:dyDescent="0.3">
      <c r="B110" s="131"/>
      <c r="M110" s="130"/>
    </row>
    <row r="111" spans="1:14" x14ac:dyDescent="0.3">
      <c r="B111" s="131"/>
      <c r="M111" s="130"/>
    </row>
    <row r="112" spans="1:14" x14ac:dyDescent="0.3">
      <c r="B112" s="131"/>
      <c r="M112" s="130"/>
    </row>
    <row r="113" spans="2:13" x14ac:dyDescent="0.3">
      <c r="B113" s="131"/>
      <c r="M113" s="130"/>
    </row>
    <row r="114" spans="2:13" x14ac:dyDescent="0.3">
      <c r="B114" s="131"/>
      <c r="M114" s="130"/>
    </row>
    <row r="115" spans="2:13" x14ac:dyDescent="0.3">
      <c r="B115" s="131"/>
      <c r="M115" s="130"/>
    </row>
    <row r="116" spans="2:13" x14ac:dyDescent="0.3">
      <c r="B116" s="131"/>
      <c r="M116" s="130"/>
    </row>
    <row r="117" spans="2:13" x14ac:dyDescent="0.3">
      <c r="B117" s="131"/>
      <c r="M117" s="130"/>
    </row>
    <row r="118" spans="2:13" x14ac:dyDescent="0.3">
      <c r="B118" s="131"/>
      <c r="M118" s="130"/>
    </row>
    <row r="119" spans="2:13" x14ac:dyDescent="0.3">
      <c r="B119" s="131"/>
      <c r="M119" s="130"/>
    </row>
    <row r="120" spans="2:13" x14ac:dyDescent="0.3">
      <c r="B120" s="131"/>
      <c r="M120" s="130"/>
    </row>
    <row r="121" spans="2:13" x14ac:dyDescent="0.3">
      <c r="B121" s="131"/>
      <c r="M121" s="130"/>
    </row>
    <row r="122" spans="2:13" x14ac:dyDescent="0.3">
      <c r="B122" s="131"/>
      <c r="M122" s="130"/>
    </row>
    <row r="123" spans="2:13" x14ac:dyDescent="0.3">
      <c r="B123" s="131"/>
      <c r="M123" s="130"/>
    </row>
    <row r="124" spans="2:13" x14ac:dyDescent="0.3">
      <c r="B124" s="131"/>
      <c r="M124" s="130"/>
    </row>
    <row r="125" spans="2:13" x14ac:dyDescent="0.3">
      <c r="B125" s="131"/>
      <c r="M125" s="130"/>
    </row>
    <row r="126" spans="2:13" x14ac:dyDescent="0.3">
      <c r="B126" s="131"/>
      <c r="M126" s="130"/>
    </row>
    <row r="127" spans="2:13" x14ac:dyDescent="0.3">
      <c r="B127" s="131"/>
      <c r="M127" s="130"/>
    </row>
    <row r="128" spans="2:13" x14ac:dyDescent="0.3">
      <c r="B128" s="131"/>
      <c r="M128" s="130"/>
    </row>
    <row r="129" spans="2:13" x14ac:dyDescent="0.3">
      <c r="B129" s="131"/>
      <c r="M129" s="130"/>
    </row>
    <row r="130" spans="2:13" x14ac:dyDescent="0.3">
      <c r="B130" s="131"/>
      <c r="M130" s="130"/>
    </row>
    <row r="131" spans="2:13" x14ac:dyDescent="0.3">
      <c r="B131" s="131"/>
      <c r="M131" s="130"/>
    </row>
    <row r="132" spans="2:13" x14ac:dyDescent="0.3">
      <c r="B132" s="131"/>
      <c r="M132" s="130"/>
    </row>
    <row r="133" spans="2:13" x14ac:dyDescent="0.3">
      <c r="B133" s="131"/>
      <c r="M133" s="130"/>
    </row>
    <row r="134" spans="2:13" x14ac:dyDescent="0.3">
      <c r="B134" s="131"/>
      <c r="M134" s="130"/>
    </row>
    <row r="135" spans="2:13" x14ac:dyDescent="0.3">
      <c r="B135" s="131"/>
      <c r="M135" s="130"/>
    </row>
    <row r="136" spans="2:13" x14ac:dyDescent="0.3">
      <c r="B136" s="131"/>
      <c r="M136" s="130"/>
    </row>
    <row r="137" spans="2:13" x14ac:dyDescent="0.3">
      <c r="B137" s="137"/>
      <c r="C137" s="136"/>
      <c r="D137" s="135"/>
      <c r="F137" s="127"/>
      <c r="H137" s="134"/>
      <c r="I137" s="133"/>
      <c r="M137" s="132"/>
    </row>
    <row r="138" spans="2:13" x14ac:dyDescent="0.3">
      <c r="B138" s="131"/>
      <c r="M138" s="130"/>
    </row>
    <row r="139" spans="2:13" x14ac:dyDescent="0.3">
      <c r="B139" s="131"/>
      <c r="M139" s="130"/>
    </row>
    <row r="140" spans="2:13" x14ac:dyDescent="0.3">
      <c r="B140" s="131"/>
      <c r="M140" s="130"/>
    </row>
    <row r="141" spans="2:13" x14ac:dyDescent="0.3">
      <c r="B141" s="131"/>
      <c r="M141" s="130"/>
    </row>
    <row r="142" spans="2:13" x14ac:dyDescent="0.3">
      <c r="B142" s="131"/>
      <c r="M142" s="130"/>
    </row>
    <row r="143" spans="2:13" x14ac:dyDescent="0.3">
      <c r="B143" s="131"/>
      <c r="M143" s="130"/>
    </row>
    <row r="144" spans="2:13" x14ac:dyDescent="0.3">
      <c r="B144" s="131"/>
      <c r="M144" s="130"/>
    </row>
    <row r="145" spans="2:13" x14ac:dyDescent="0.3">
      <c r="B145" s="131"/>
      <c r="M145" s="130"/>
    </row>
    <row r="146" spans="2:13" x14ac:dyDescent="0.3">
      <c r="B146" s="131"/>
      <c r="M146" s="130"/>
    </row>
    <row r="147" spans="2:13" x14ac:dyDescent="0.3">
      <c r="B147" s="131"/>
      <c r="M147" s="130"/>
    </row>
    <row r="148" spans="2:13" x14ac:dyDescent="0.3">
      <c r="B148" s="131"/>
      <c r="M148" s="130"/>
    </row>
    <row r="149" spans="2:13" x14ac:dyDescent="0.3">
      <c r="B149" s="131"/>
      <c r="M149" s="130"/>
    </row>
    <row r="150" spans="2:13" x14ac:dyDescent="0.3">
      <c r="B150" s="131"/>
      <c r="M150" s="130"/>
    </row>
    <row r="151" spans="2:13" x14ac:dyDescent="0.3">
      <c r="B151" s="131"/>
      <c r="M151" s="130"/>
    </row>
    <row r="152" spans="2:13" x14ac:dyDescent="0.3">
      <c r="B152" s="131"/>
      <c r="M152" s="130"/>
    </row>
    <row r="153" spans="2:13" x14ac:dyDescent="0.3">
      <c r="B153" s="131"/>
      <c r="M153" s="130"/>
    </row>
    <row r="154" spans="2:13" x14ac:dyDescent="0.3">
      <c r="B154" s="131"/>
      <c r="M154" s="130"/>
    </row>
    <row r="155" spans="2:13" x14ac:dyDescent="0.3">
      <c r="B155" s="131"/>
      <c r="M155" s="130"/>
    </row>
    <row r="156" spans="2:13" x14ac:dyDescent="0.3">
      <c r="B156" s="131"/>
      <c r="M156" s="130"/>
    </row>
    <row r="157" spans="2:13" x14ac:dyDescent="0.3">
      <c r="B157" s="131"/>
      <c r="M157" s="130"/>
    </row>
    <row r="158" spans="2:13" x14ac:dyDescent="0.3">
      <c r="B158" s="131"/>
      <c r="M158" s="130"/>
    </row>
    <row r="159" spans="2:13" x14ac:dyDescent="0.3">
      <c r="B159" s="131"/>
      <c r="M159" s="130"/>
    </row>
    <row r="160" spans="2:13" x14ac:dyDescent="0.3">
      <c r="B160" s="131"/>
      <c r="M160" s="130"/>
    </row>
    <row r="161" spans="2:13" x14ac:dyDescent="0.3">
      <c r="B161" s="131"/>
      <c r="M161" s="130"/>
    </row>
    <row r="162" spans="2:13" x14ac:dyDescent="0.3">
      <c r="B162" s="131"/>
      <c r="M162" s="130"/>
    </row>
    <row r="163" spans="2:13" x14ac:dyDescent="0.3">
      <c r="B163" s="131"/>
      <c r="M163" s="130"/>
    </row>
    <row r="164" spans="2:13" x14ac:dyDescent="0.3">
      <c r="B164" s="131"/>
      <c r="M164" s="130"/>
    </row>
    <row r="165" spans="2:13" x14ac:dyDescent="0.3">
      <c r="B165" s="131"/>
      <c r="M165" s="130"/>
    </row>
    <row r="166" spans="2:13" x14ac:dyDescent="0.3">
      <c r="B166" s="131"/>
      <c r="M166" s="130"/>
    </row>
    <row r="167" spans="2:13" x14ac:dyDescent="0.3">
      <c r="B167" s="131"/>
      <c r="M167" s="130"/>
    </row>
    <row r="168" spans="2:13" x14ac:dyDescent="0.3">
      <c r="B168" s="131"/>
      <c r="M168" s="130"/>
    </row>
    <row r="169" spans="2:13" x14ac:dyDescent="0.3">
      <c r="B169" s="131"/>
      <c r="M169" s="130"/>
    </row>
    <row r="170" spans="2:13" x14ac:dyDescent="0.3">
      <c r="B170" s="131"/>
      <c r="M170" s="130"/>
    </row>
    <row r="171" spans="2:13" x14ac:dyDescent="0.3">
      <c r="B171" s="131"/>
      <c r="M171" s="130"/>
    </row>
    <row r="172" spans="2:13" x14ac:dyDescent="0.3">
      <c r="B172" s="131"/>
      <c r="M172" s="130"/>
    </row>
    <row r="173" spans="2:13" x14ac:dyDescent="0.3">
      <c r="B173" s="131"/>
      <c r="M173" s="130"/>
    </row>
    <row r="174" spans="2:13" x14ac:dyDescent="0.3">
      <c r="B174" s="131"/>
      <c r="M174" s="130"/>
    </row>
    <row r="175" spans="2:13" x14ac:dyDescent="0.3">
      <c r="B175" s="131"/>
      <c r="M175" s="130"/>
    </row>
    <row r="176" spans="2:13" x14ac:dyDescent="0.3">
      <c r="B176" s="131"/>
      <c r="M176" s="130"/>
    </row>
    <row r="177" spans="2:13" x14ac:dyDescent="0.3">
      <c r="B177" s="131"/>
      <c r="M177" s="130"/>
    </row>
    <row r="178" spans="2:13" x14ac:dyDescent="0.3">
      <c r="B178" s="131"/>
      <c r="M178" s="130"/>
    </row>
    <row r="179" spans="2:13" x14ac:dyDescent="0.3">
      <c r="B179" s="131"/>
      <c r="M179" s="130"/>
    </row>
    <row r="180" spans="2:13" x14ac:dyDescent="0.3">
      <c r="B180" s="131"/>
      <c r="M180" s="130"/>
    </row>
    <row r="181" spans="2:13" x14ac:dyDescent="0.3">
      <c r="B181" s="131"/>
      <c r="M181" s="130"/>
    </row>
    <row r="182" spans="2:13" x14ac:dyDescent="0.3">
      <c r="B182" s="131"/>
      <c r="M182" s="130"/>
    </row>
    <row r="183" spans="2:13" x14ac:dyDescent="0.3">
      <c r="B183" s="131"/>
      <c r="M183" s="130"/>
    </row>
    <row r="184" spans="2:13" x14ac:dyDescent="0.3">
      <c r="B184" s="131"/>
      <c r="M184" s="130"/>
    </row>
    <row r="185" spans="2:13" x14ac:dyDescent="0.3">
      <c r="B185" s="131"/>
      <c r="M185" s="130"/>
    </row>
    <row r="186" spans="2:13" x14ac:dyDescent="0.3">
      <c r="B186" s="131"/>
      <c r="M186" s="130"/>
    </row>
    <row r="187" spans="2:13" x14ac:dyDescent="0.3">
      <c r="B187" s="131"/>
      <c r="M187" s="130"/>
    </row>
    <row r="188" spans="2:13" x14ac:dyDescent="0.3">
      <c r="B188" s="131"/>
      <c r="M188" s="130"/>
    </row>
    <row r="189" spans="2:13" x14ac:dyDescent="0.3">
      <c r="B189" s="131"/>
      <c r="M189" s="130"/>
    </row>
    <row r="190" spans="2:13" x14ac:dyDescent="0.3">
      <c r="B190" s="131"/>
      <c r="M190" s="130"/>
    </row>
    <row r="191" spans="2:13" x14ac:dyDescent="0.3">
      <c r="B191" s="131"/>
      <c r="M191" s="130"/>
    </row>
    <row r="192" spans="2:13" x14ac:dyDescent="0.3">
      <c r="B192" s="131"/>
      <c r="M192" s="130"/>
    </row>
    <row r="193" spans="2:13" x14ac:dyDescent="0.3">
      <c r="B193" s="131"/>
      <c r="M193" s="130"/>
    </row>
    <row r="194" spans="2:13" x14ac:dyDescent="0.3">
      <c r="B194" s="131"/>
      <c r="M194" s="130"/>
    </row>
    <row r="195" spans="2:13" x14ac:dyDescent="0.3">
      <c r="B195" s="131"/>
      <c r="M195" s="130"/>
    </row>
    <row r="196" spans="2:13" x14ac:dyDescent="0.3">
      <c r="B196" s="131"/>
      <c r="M196" s="130"/>
    </row>
    <row r="197" spans="2:13" x14ac:dyDescent="0.3">
      <c r="B197" s="131"/>
      <c r="M197" s="130"/>
    </row>
    <row r="198" spans="2:13" x14ac:dyDescent="0.3">
      <c r="B198" s="131"/>
      <c r="M198" s="130"/>
    </row>
    <row r="199" spans="2:13" x14ac:dyDescent="0.3">
      <c r="B199" s="131"/>
      <c r="M199" s="130"/>
    </row>
    <row r="200" spans="2:13" x14ac:dyDescent="0.3">
      <c r="B200" s="131"/>
      <c r="M200" s="130"/>
    </row>
    <row r="201" spans="2:13" x14ac:dyDescent="0.3">
      <c r="B201" s="131"/>
      <c r="M201" s="130"/>
    </row>
    <row r="202" spans="2:13" x14ac:dyDescent="0.3">
      <c r="B202" s="131"/>
      <c r="M202" s="130"/>
    </row>
    <row r="203" spans="2:13" x14ac:dyDescent="0.3">
      <c r="B203" s="131"/>
      <c r="M203" s="130"/>
    </row>
    <row r="204" spans="2:13" x14ac:dyDescent="0.3">
      <c r="B204" s="131"/>
      <c r="M204" s="130"/>
    </row>
    <row r="205" spans="2:13" x14ac:dyDescent="0.3">
      <c r="B205" s="131"/>
      <c r="M205" s="130"/>
    </row>
    <row r="206" spans="2:13" x14ac:dyDescent="0.3">
      <c r="B206" s="131"/>
      <c r="M206" s="130"/>
    </row>
    <row r="207" spans="2:13" x14ac:dyDescent="0.3">
      <c r="B207" s="131"/>
      <c r="M207" s="130"/>
    </row>
    <row r="208" spans="2:13" x14ac:dyDescent="0.3">
      <c r="B208" s="131"/>
      <c r="M208" s="130"/>
    </row>
    <row r="209" spans="2:13" x14ac:dyDescent="0.3">
      <c r="B209" s="131"/>
      <c r="M209" s="130"/>
    </row>
    <row r="210" spans="2:13" x14ac:dyDescent="0.3">
      <c r="B210" s="131"/>
      <c r="M210" s="130"/>
    </row>
    <row r="211" spans="2:13" x14ac:dyDescent="0.3">
      <c r="B211" s="131"/>
      <c r="M211" s="130"/>
    </row>
    <row r="212" spans="2:13" x14ac:dyDescent="0.3">
      <c r="B212" s="131"/>
      <c r="M212" s="130"/>
    </row>
    <row r="213" spans="2:13" x14ac:dyDescent="0.3">
      <c r="B213" s="131"/>
      <c r="M213" s="130"/>
    </row>
    <row r="214" spans="2:13" x14ac:dyDescent="0.3">
      <c r="B214" s="131"/>
      <c r="M214" s="130"/>
    </row>
    <row r="215" spans="2:13" x14ac:dyDescent="0.3">
      <c r="B215" s="131"/>
      <c r="M215" s="130"/>
    </row>
    <row r="216" spans="2:13" x14ac:dyDescent="0.3">
      <c r="B216" s="131"/>
      <c r="M216" s="130"/>
    </row>
    <row r="217" spans="2:13" x14ac:dyDescent="0.3">
      <c r="B217" s="131"/>
      <c r="M217" s="130"/>
    </row>
    <row r="218" spans="2:13" x14ac:dyDescent="0.3">
      <c r="B218" s="131"/>
      <c r="M218" s="130"/>
    </row>
    <row r="219" spans="2:13" x14ac:dyDescent="0.3">
      <c r="B219" s="131"/>
      <c r="M219" s="130"/>
    </row>
    <row r="220" spans="2:13" x14ac:dyDescent="0.3">
      <c r="B220" s="131"/>
      <c r="M220" s="130"/>
    </row>
    <row r="221" spans="2:13" x14ac:dyDescent="0.3">
      <c r="B221" s="131"/>
      <c r="M221" s="130"/>
    </row>
    <row r="222" spans="2:13" x14ac:dyDescent="0.3">
      <c r="B222" s="131"/>
      <c r="M222" s="130"/>
    </row>
    <row r="223" spans="2:13" x14ac:dyDescent="0.3">
      <c r="B223" s="131"/>
      <c r="M223" s="130"/>
    </row>
    <row r="224" spans="2:13" x14ac:dyDescent="0.3">
      <c r="B224" s="131"/>
      <c r="M224" s="130"/>
    </row>
    <row r="225" spans="2:13" x14ac:dyDescent="0.3">
      <c r="B225" s="131"/>
      <c r="M225" s="130"/>
    </row>
    <row r="226" spans="2:13" x14ac:dyDescent="0.3">
      <c r="B226" s="131"/>
      <c r="M226" s="130"/>
    </row>
    <row r="227" spans="2:13" x14ac:dyDescent="0.3">
      <c r="B227" s="131"/>
      <c r="M227" s="130"/>
    </row>
    <row r="228" spans="2:13" x14ac:dyDescent="0.3">
      <c r="B228" s="131"/>
      <c r="M228" s="130"/>
    </row>
    <row r="229" spans="2:13" x14ac:dyDescent="0.3">
      <c r="B229" s="131"/>
      <c r="M229" s="130"/>
    </row>
    <row r="230" spans="2:13" x14ac:dyDescent="0.3">
      <c r="B230" s="131"/>
      <c r="M230" s="130"/>
    </row>
    <row r="231" spans="2:13" x14ac:dyDescent="0.3">
      <c r="B231" s="131"/>
      <c r="M231" s="130"/>
    </row>
    <row r="232" spans="2:13" x14ac:dyDescent="0.3">
      <c r="B232" s="131"/>
      <c r="M232" s="130"/>
    </row>
    <row r="233" spans="2:13" x14ac:dyDescent="0.3">
      <c r="B233" s="131"/>
      <c r="M233" s="130"/>
    </row>
    <row r="234" spans="2:13" x14ac:dyDescent="0.3">
      <c r="B234" s="131"/>
      <c r="M234" s="130"/>
    </row>
    <row r="235" spans="2:13" x14ac:dyDescent="0.3">
      <c r="B235" s="131"/>
      <c r="M235" s="130"/>
    </row>
    <row r="236" spans="2:13" x14ac:dyDescent="0.3">
      <c r="B236" s="131"/>
      <c r="M236" s="130"/>
    </row>
    <row r="237" spans="2:13" x14ac:dyDescent="0.3">
      <c r="B237" s="131"/>
      <c r="M237" s="130"/>
    </row>
    <row r="238" spans="2:13" x14ac:dyDescent="0.3">
      <c r="B238" s="131"/>
      <c r="M238" s="130"/>
    </row>
    <row r="239" spans="2:13" x14ac:dyDescent="0.3">
      <c r="B239" s="131"/>
      <c r="M239" s="130"/>
    </row>
    <row r="240" spans="2:13" x14ac:dyDescent="0.3">
      <c r="B240" s="131"/>
      <c r="M240" s="130"/>
    </row>
    <row r="241" spans="2:13" x14ac:dyDescent="0.3">
      <c r="B241" s="131"/>
      <c r="M241" s="130"/>
    </row>
    <row r="242" spans="2:13" x14ac:dyDescent="0.3">
      <c r="B242" s="131"/>
      <c r="M242" s="130"/>
    </row>
    <row r="243" spans="2:13" x14ac:dyDescent="0.3">
      <c r="B243" s="131"/>
      <c r="M243" s="130"/>
    </row>
    <row r="244" spans="2:13" x14ac:dyDescent="0.3">
      <c r="B244" s="131"/>
      <c r="M244" s="130"/>
    </row>
    <row r="245" spans="2:13" x14ac:dyDescent="0.3">
      <c r="B245" s="131"/>
      <c r="M245" s="130"/>
    </row>
    <row r="246" spans="2:13" x14ac:dyDescent="0.3">
      <c r="B246" s="131"/>
      <c r="M246" s="130"/>
    </row>
    <row r="247" spans="2:13" x14ac:dyDescent="0.3">
      <c r="B247" s="131"/>
      <c r="M247" s="130"/>
    </row>
    <row r="248" spans="2:13" x14ac:dyDescent="0.3">
      <c r="B248" s="131"/>
      <c r="M248" s="130"/>
    </row>
    <row r="249" spans="2:13" x14ac:dyDescent="0.3">
      <c r="B249" s="131"/>
      <c r="M249" s="130"/>
    </row>
    <row r="250" spans="2:13" x14ac:dyDescent="0.3">
      <c r="B250" s="131"/>
      <c r="M250" s="130"/>
    </row>
    <row r="251" spans="2:13" x14ac:dyDescent="0.3">
      <c r="B251" s="131"/>
      <c r="M251" s="130"/>
    </row>
    <row r="252" spans="2:13" x14ac:dyDescent="0.3">
      <c r="B252" s="131"/>
      <c r="M252" s="130"/>
    </row>
    <row r="253" spans="2:13" x14ac:dyDescent="0.3">
      <c r="B253" s="131"/>
      <c r="M253" s="130"/>
    </row>
    <row r="254" spans="2:13" x14ac:dyDescent="0.3">
      <c r="B254" s="131"/>
      <c r="M254" s="130"/>
    </row>
    <row r="255" spans="2:13" x14ac:dyDescent="0.3">
      <c r="B255" s="131"/>
      <c r="M255" s="130"/>
    </row>
    <row r="256" spans="2:13" x14ac:dyDescent="0.3">
      <c r="B256" s="131"/>
      <c r="M256" s="130"/>
    </row>
    <row r="257" spans="2:13" x14ac:dyDescent="0.3">
      <c r="B257" s="131"/>
      <c r="M257" s="130"/>
    </row>
    <row r="258" spans="2:13" x14ac:dyDescent="0.3">
      <c r="B258" s="131"/>
      <c r="M258" s="130"/>
    </row>
    <row r="259" spans="2:13" x14ac:dyDescent="0.3">
      <c r="B259" s="131"/>
      <c r="M259" s="130"/>
    </row>
    <row r="260" spans="2:13" x14ac:dyDescent="0.3">
      <c r="B260" s="131"/>
      <c r="M260" s="130"/>
    </row>
  </sheetData>
  <sheetProtection password="91E6" sheet="1" objects="1" scenarios="1" autoFilter="0" pivotTables="0"/>
  <autoFilter ref="A10:J1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topLeftCell="B1" workbookViewId="0">
      <selection activeCell="AA16" sqref="AA16"/>
    </sheetView>
  </sheetViews>
  <sheetFormatPr baseColWidth="10" defaultRowHeight="13.5" x14ac:dyDescent="0.3"/>
  <cols>
    <col min="1" max="1" width="8" style="118" customWidth="1"/>
    <col min="2" max="2" width="9.28515625" style="128" customWidth="1"/>
    <col min="3" max="3" width="7.28515625" style="174" customWidth="1"/>
    <col min="4" max="4" width="11.5703125" style="128" customWidth="1"/>
    <col min="5" max="5" width="6.85546875" style="173" customWidth="1"/>
    <col min="6" max="6" width="6.140625" style="172" customWidth="1"/>
    <col min="7" max="7" width="4.140625" style="170" customWidth="1"/>
    <col min="8" max="8" width="8.7109375" style="168" customWidth="1"/>
    <col min="9" max="9" width="8.7109375" style="171" customWidth="1"/>
    <col min="10" max="10" width="8.7109375" style="170" customWidth="1"/>
    <col min="11" max="11" width="8.7109375" style="168" customWidth="1"/>
    <col min="12" max="12" width="8.7109375" style="169" customWidth="1"/>
    <col min="13" max="13" width="8.7109375" style="168" customWidth="1"/>
    <col min="14" max="14" width="8.7109375" style="169" customWidth="1"/>
    <col min="15" max="15" width="8.7109375" style="167" customWidth="1"/>
    <col min="16" max="16" width="8.7109375" style="169" customWidth="1"/>
    <col min="17" max="17" width="8.7109375" style="167" customWidth="1"/>
    <col min="18" max="18" width="8.7109375" style="169" customWidth="1"/>
    <col min="19" max="19" width="8.7109375" style="121" customWidth="1"/>
    <col min="20" max="20" width="8.7109375" style="169" customWidth="1"/>
    <col min="21" max="21" width="8.7109375" style="168" customWidth="1"/>
    <col min="22" max="22" width="8.7109375" style="167" customWidth="1"/>
    <col min="23" max="23" width="9.28515625" style="271" customWidth="1"/>
    <col min="24" max="24" width="11.42578125" style="118"/>
    <col min="25" max="26" width="11.42578125" style="118" hidden="1" customWidth="1"/>
    <col min="27" max="16384" width="11.42578125" style="118"/>
  </cols>
  <sheetData>
    <row r="1" spans="1:26" s="138" customFormat="1" x14ac:dyDescent="0.3">
      <c r="B1" s="135" t="s">
        <v>318</v>
      </c>
      <c r="C1" s="202"/>
      <c r="D1" s="135"/>
      <c r="E1" s="173"/>
      <c r="F1" s="173"/>
      <c r="H1" s="121"/>
      <c r="I1" s="197"/>
      <c r="K1" s="121"/>
      <c r="L1" s="167"/>
      <c r="M1" s="121"/>
      <c r="N1" s="167"/>
      <c r="O1" s="167"/>
      <c r="P1" s="167"/>
      <c r="Q1" s="167"/>
      <c r="R1" s="167"/>
      <c r="S1" s="121"/>
      <c r="T1" s="167"/>
      <c r="U1" s="121"/>
      <c r="V1" s="167"/>
      <c r="W1" s="265"/>
    </row>
    <row r="2" spans="1:26" s="138" customFormat="1" x14ac:dyDescent="0.3">
      <c r="B2" s="201">
        <v>41897</v>
      </c>
      <c r="C2" s="176"/>
      <c r="D2" s="135"/>
      <c r="E2" s="173"/>
      <c r="F2" s="173"/>
      <c r="H2" s="121"/>
      <c r="I2" s="200"/>
      <c r="K2" s="121"/>
      <c r="L2" s="167"/>
      <c r="M2" s="121"/>
      <c r="N2" s="167"/>
      <c r="O2" s="167"/>
      <c r="P2" s="167"/>
      <c r="Q2" s="167"/>
      <c r="R2" s="167"/>
      <c r="S2" s="121"/>
      <c r="T2" s="167"/>
      <c r="U2" s="121"/>
      <c r="V2" s="167"/>
      <c r="W2" s="265"/>
    </row>
    <row r="3" spans="1:26" s="138" customFormat="1" x14ac:dyDescent="0.3">
      <c r="B3" s="191"/>
      <c r="C3" s="176"/>
      <c r="D3" s="135"/>
      <c r="E3" s="173"/>
      <c r="F3" s="173"/>
      <c r="H3" s="121"/>
      <c r="I3" s="200"/>
      <c r="K3" s="121"/>
      <c r="L3" s="167"/>
      <c r="M3" s="121"/>
      <c r="N3" s="167"/>
      <c r="O3" s="167"/>
      <c r="P3" s="167"/>
      <c r="Q3" s="167"/>
      <c r="R3" s="167"/>
      <c r="S3" s="121"/>
      <c r="T3" s="167"/>
      <c r="U3" s="121"/>
      <c r="V3" s="167"/>
      <c r="W3" s="265"/>
    </row>
    <row r="4" spans="1:26" s="138" customFormat="1" ht="14.25" x14ac:dyDescent="0.3">
      <c r="B4" s="191"/>
      <c r="C4" s="176"/>
      <c r="D4" s="135"/>
      <c r="E4" s="173"/>
      <c r="F4" s="173"/>
      <c r="H4" s="121"/>
      <c r="I4" s="200"/>
      <c r="K4" s="121"/>
      <c r="L4" s="167"/>
      <c r="M4" s="121"/>
      <c r="N4" s="167"/>
      <c r="O4" s="167"/>
      <c r="P4" s="167"/>
      <c r="Q4" s="167"/>
      <c r="R4" s="167"/>
      <c r="S4" s="121"/>
      <c r="T4" s="167"/>
      <c r="U4" s="289" t="s">
        <v>45</v>
      </c>
      <c r="V4" s="290"/>
      <c r="W4" s="266" t="s">
        <v>315</v>
      </c>
    </row>
    <row r="5" spans="1:26" ht="14.25" x14ac:dyDescent="0.3">
      <c r="B5" s="197"/>
      <c r="F5" s="199"/>
      <c r="G5" s="198"/>
      <c r="H5" s="285" t="s">
        <v>5</v>
      </c>
      <c r="I5" s="287"/>
      <c r="J5" s="288"/>
      <c r="K5" s="291" t="s">
        <v>6</v>
      </c>
      <c r="L5" s="292"/>
      <c r="M5" s="291" t="s">
        <v>7</v>
      </c>
      <c r="N5" s="292"/>
      <c r="O5" s="291" t="s">
        <v>162</v>
      </c>
      <c r="P5" s="297"/>
      <c r="Q5" s="291" t="s">
        <v>99</v>
      </c>
      <c r="R5" s="297"/>
      <c r="S5" s="295" t="s">
        <v>30</v>
      </c>
      <c r="T5" s="296"/>
      <c r="U5" s="293" t="s">
        <v>46</v>
      </c>
      <c r="V5" s="294"/>
      <c r="W5" s="254" t="s">
        <v>316</v>
      </c>
      <c r="X5" s="123"/>
      <c r="Y5" s="123"/>
    </row>
    <row r="6" spans="1:26" x14ac:dyDescent="0.3">
      <c r="B6" s="197"/>
      <c r="C6" s="196"/>
      <c r="E6" s="196" t="s">
        <v>38</v>
      </c>
      <c r="F6" s="135"/>
      <c r="G6" s="194">
        <f t="shared" ref="G6:W6" si="0">+SUBTOTAL(101,G11:G10003)</f>
        <v>190.16</v>
      </c>
      <c r="H6" s="152">
        <f t="shared" si="0"/>
        <v>88.862399999999965</v>
      </c>
      <c r="I6" s="160">
        <f t="shared" si="0"/>
        <v>55.184659999999987</v>
      </c>
      <c r="J6" s="193">
        <f t="shared" si="0"/>
        <v>4.0999999999999996</v>
      </c>
      <c r="K6" s="152">
        <f t="shared" si="0"/>
        <v>10.463500000000002</v>
      </c>
      <c r="L6" s="194">
        <f t="shared" si="0"/>
        <v>44.052519999999994</v>
      </c>
      <c r="M6" s="195">
        <f t="shared" si="0"/>
        <v>4.448900000000001</v>
      </c>
      <c r="N6" s="194">
        <f t="shared" si="0"/>
        <v>38.450279999999999</v>
      </c>
      <c r="O6" s="195">
        <f t="shared" si="0"/>
        <v>13.496299999999998</v>
      </c>
      <c r="P6" s="194">
        <f t="shared" si="0"/>
        <v>28.875459999999997</v>
      </c>
      <c r="Q6" s="195">
        <f t="shared" si="0"/>
        <v>-3.4960000000000005E-2</v>
      </c>
      <c r="R6" s="194">
        <f t="shared" si="0"/>
        <v>30.494000000000007</v>
      </c>
      <c r="S6" s="152">
        <f t="shared" si="0"/>
        <v>-1.3005000000000002</v>
      </c>
      <c r="T6" s="193">
        <f t="shared" si="0"/>
        <v>28.778239999999997</v>
      </c>
      <c r="U6" s="152">
        <f t="shared" si="0"/>
        <v>-0.97739999999999994</v>
      </c>
      <c r="V6" s="152">
        <f t="shared" si="0"/>
        <v>18.432007999999996</v>
      </c>
      <c r="W6" s="267">
        <f t="shared" si="0"/>
        <v>213.19399999999999</v>
      </c>
      <c r="X6" s="123"/>
      <c r="Y6" s="123"/>
    </row>
    <row r="7" spans="1:26" x14ac:dyDescent="0.3">
      <c r="B7" s="197"/>
      <c r="C7" s="196"/>
      <c r="E7" s="196" t="s">
        <v>33</v>
      </c>
      <c r="F7" s="135"/>
      <c r="G7" s="194">
        <f t="shared" ref="G7:R7" si="1">+SUBTOTAL(102,G11:G1002)</f>
        <v>50</v>
      </c>
      <c r="H7" s="160">
        <f t="shared" si="1"/>
        <v>50</v>
      </c>
      <c r="I7" s="160">
        <f t="shared" si="1"/>
        <v>50</v>
      </c>
      <c r="J7" s="194">
        <f t="shared" si="1"/>
        <v>50</v>
      </c>
      <c r="K7" s="160">
        <f t="shared" si="1"/>
        <v>50</v>
      </c>
      <c r="L7" s="194">
        <f t="shared" si="1"/>
        <v>50</v>
      </c>
      <c r="M7" s="160">
        <f t="shared" si="1"/>
        <v>50</v>
      </c>
      <c r="N7" s="194">
        <f t="shared" si="1"/>
        <v>50</v>
      </c>
      <c r="O7" s="195">
        <f t="shared" si="1"/>
        <v>50</v>
      </c>
      <c r="P7" s="194">
        <f t="shared" si="1"/>
        <v>50</v>
      </c>
      <c r="Q7" s="160">
        <f t="shared" si="1"/>
        <v>50</v>
      </c>
      <c r="R7" s="194">
        <f t="shared" si="1"/>
        <v>50</v>
      </c>
      <c r="S7" s="160">
        <f>+SUBTOTAL(102,S11:S10003)</f>
        <v>50</v>
      </c>
      <c r="T7" s="194">
        <f>+SUBTOTAL(102,T11:T10003)</f>
        <v>50</v>
      </c>
      <c r="U7" s="160">
        <f>+SUBTOTAL(102,U11:U1002)</f>
        <v>50</v>
      </c>
      <c r="V7" s="160">
        <f>+SUBTOTAL(102,V11:V1002)</f>
        <v>50</v>
      </c>
      <c r="W7" s="268">
        <f>+SUBTOTAL(102,W11:W1002)</f>
        <v>50</v>
      </c>
      <c r="X7" s="123"/>
      <c r="Y7" s="123"/>
    </row>
    <row r="8" spans="1:26" x14ac:dyDescent="0.3">
      <c r="B8" s="197"/>
      <c r="C8" s="196"/>
      <c r="E8" s="196" t="s">
        <v>19</v>
      </c>
      <c r="F8" s="135"/>
      <c r="G8" s="194">
        <f t="shared" ref="G8:W8" si="2">+SUBTOTAL(105,G11:G10003)</f>
        <v>40</v>
      </c>
      <c r="H8" s="152">
        <f t="shared" si="2"/>
        <v>-225.76</v>
      </c>
      <c r="I8" s="160">
        <f t="shared" si="2"/>
        <v>35.177999999999997</v>
      </c>
      <c r="J8" s="194">
        <f t="shared" si="2"/>
        <v>1</v>
      </c>
      <c r="K8" s="152">
        <f t="shared" si="2"/>
        <v>5.44</v>
      </c>
      <c r="L8" s="194">
        <f t="shared" si="2"/>
        <v>30</v>
      </c>
      <c r="M8" s="195">
        <f t="shared" si="2"/>
        <v>-0.76500000000000001</v>
      </c>
      <c r="N8" s="194">
        <f t="shared" si="2"/>
        <v>25.6</v>
      </c>
      <c r="O8" s="195">
        <f t="shared" si="2"/>
        <v>4.08</v>
      </c>
      <c r="P8" s="194">
        <f t="shared" si="2"/>
        <v>15.68</v>
      </c>
      <c r="Q8" s="195">
        <f t="shared" si="2"/>
        <v>-0.23749999999999999</v>
      </c>
      <c r="R8" s="194">
        <f t="shared" si="2"/>
        <v>17.7</v>
      </c>
      <c r="S8" s="152">
        <f t="shared" si="2"/>
        <v>-6.8</v>
      </c>
      <c r="T8" s="193">
        <f t="shared" si="2"/>
        <v>11.2</v>
      </c>
      <c r="U8" s="152">
        <f t="shared" si="2"/>
        <v>-7.65</v>
      </c>
      <c r="V8" s="152">
        <f t="shared" si="2"/>
        <v>5.68</v>
      </c>
      <c r="W8" s="267">
        <f t="shared" si="2"/>
        <v>169.9</v>
      </c>
      <c r="X8" s="123"/>
      <c r="Y8" s="123"/>
    </row>
    <row r="9" spans="1:26" x14ac:dyDescent="0.3">
      <c r="C9" s="196"/>
      <c r="E9" s="196" t="s">
        <v>20</v>
      </c>
      <c r="F9" s="135"/>
      <c r="G9" s="194">
        <f t="shared" ref="G9:W9" si="3">+SUBTOTAL(104,G11:G10003)</f>
        <v>305</v>
      </c>
      <c r="H9" s="152">
        <f t="shared" si="3"/>
        <v>474.38499999999999</v>
      </c>
      <c r="I9" s="160">
        <f t="shared" si="3"/>
        <v>65.055999999999997</v>
      </c>
      <c r="J9" s="194">
        <f t="shared" si="3"/>
        <v>7</v>
      </c>
      <c r="K9" s="152">
        <f t="shared" si="3"/>
        <v>16.745000000000001</v>
      </c>
      <c r="L9" s="194">
        <f t="shared" si="3"/>
        <v>61.991999999999997</v>
      </c>
      <c r="M9" s="195">
        <f t="shared" si="3"/>
        <v>9.2650000000000006</v>
      </c>
      <c r="N9" s="194">
        <f t="shared" si="3"/>
        <v>55</v>
      </c>
      <c r="O9" s="195">
        <f t="shared" si="3"/>
        <v>26.605</v>
      </c>
      <c r="P9" s="194">
        <f t="shared" si="3"/>
        <v>44.496000000000002</v>
      </c>
      <c r="Q9" s="195">
        <f t="shared" si="3"/>
        <v>0.17100000000000001</v>
      </c>
      <c r="R9" s="194">
        <f t="shared" si="3"/>
        <v>40.5</v>
      </c>
      <c r="S9" s="152">
        <f t="shared" si="3"/>
        <v>5.6950000000000003</v>
      </c>
      <c r="T9" s="193">
        <f t="shared" si="3"/>
        <v>40.4</v>
      </c>
      <c r="U9" s="152">
        <f t="shared" si="3"/>
        <v>3.6</v>
      </c>
      <c r="V9" s="152">
        <f t="shared" si="3"/>
        <v>30.276</v>
      </c>
      <c r="W9" s="267">
        <f t="shared" si="3"/>
        <v>328.8</v>
      </c>
      <c r="X9" s="123"/>
      <c r="Y9" s="123"/>
    </row>
    <row r="10" spans="1:26" s="141" customFormat="1" x14ac:dyDescent="0.3">
      <c r="A10" s="141" t="s">
        <v>312</v>
      </c>
      <c r="B10" s="142" t="s">
        <v>42</v>
      </c>
      <c r="C10" s="192" t="s">
        <v>41</v>
      </c>
      <c r="D10" s="142" t="s">
        <v>43</v>
      </c>
      <c r="E10" s="191" t="s">
        <v>8</v>
      </c>
      <c r="F10" s="190" t="s">
        <v>9</v>
      </c>
      <c r="G10" s="189" t="s">
        <v>10</v>
      </c>
      <c r="H10" s="184" t="s">
        <v>22</v>
      </c>
      <c r="I10" s="148" t="s">
        <v>23</v>
      </c>
      <c r="J10" s="188" t="s">
        <v>24</v>
      </c>
      <c r="K10" s="184" t="s">
        <v>25</v>
      </c>
      <c r="L10" s="185" t="s">
        <v>26</v>
      </c>
      <c r="M10" s="184" t="s">
        <v>27</v>
      </c>
      <c r="N10" s="185" t="s">
        <v>28</v>
      </c>
      <c r="O10" s="184" t="s">
        <v>163</v>
      </c>
      <c r="P10" s="185" t="s">
        <v>164</v>
      </c>
      <c r="Q10" s="187" t="s">
        <v>95</v>
      </c>
      <c r="R10" s="186" t="s">
        <v>96</v>
      </c>
      <c r="S10" s="146" t="s">
        <v>36</v>
      </c>
      <c r="T10" s="185" t="s">
        <v>37</v>
      </c>
      <c r="U10" s="184" t="s">
        <v>31</v>
      </c>
      <c r="V10" s="183" t="s">
        <v>32</v>
      </c>
      <c r="W10" s="269" t="s">
        <v>29</v>
      </c>
      <c r="X10" s="182"/>
      <c r="Z10" s="141" t="s">
        <v>68</v>
      </c>
    </row>
    <row r="11" spans="1:26" x14ac:dyDescent="0.3">
      <c r="A11" s="118">
        <v>1</v>
      </c>
      <c r="B11" s="181">
        <v>106500003</v>
      </c>
      <c r="C11" s="174">
        <v>71895</v>
      </c>
      <c r="D11" s="128" t="s">
        <v>206</v>
      </c>
      <c r="E11" s="180">
        <v>39539</v>
      </c>
      <c r="F11" s="179">
        <v>41426</v>
      </c>
      <c r="G11" s="170">
        <v>305</v>
      </c>
      <c r="H11" s="171">
        <v>58.65</v>
      </c>
      <c r="I11" s="171">
        <v>62.81</v>
      </c>
      <c r="J11" s="170">
        <v>4</v>
      </c>
      <c r="K11" s="168">
        <v>15.555</v>
      </c>
      <c r="L11" s="169">
        <v>48.633000000000003</v>
      </c>
      <c r="M11" s="168">
        <v>6.8</v>
      </c>
      <c r="N11" s="169">
        <v>43.152000000000001</v>
      </c>
      <c r="O11" s="121">
        <v>15.045</v>
      </c>
      <c r="P11" s="169">
        <v>32.451000000000001</v>
      </c>
      <c r="Q11" s="178">
        <v>5.7000000000000002E-2</v>
      </c>
      <c r="R11" s="169">
        <v>37.299999999999997</v>
      </c>
      <c r="S11" s="121">
        <v>0.85</v>
      </c>
      <c r="T11" s="169">
        <v>36.700000000000003</v>
      </c>
      <c r="U11" s="168">
        <v>0</v>
      </c>
      <c r="V11" s="167">
        <v>23.074999999999999</v>
      </c>
      <c r="W11" s="270">
        <v>328.8</v>
      </c>
      <c r="Y11" s="130" t="str">
        <f>+LOOKUP(B11,COD_FIN!$C$5:$C$44,COD_FIN!$B$5:$B$44)</f>
        <v>GMR</v>
      </c>
      <c r="Z11" s="168">
        <f>+(4.689*K11+3.117*M11-0.02*H11-1.438*S11+4.152*U11-7.27*Q11)*3.6</f>
        <v>328.76389799999998</v>
      </c>
    </row>
    <row r="12" spans="1:26" x14ac:dyDescent="0.3">
      <c r="A12" s="118">
        <f t="shared" ref="A12:A43" si="4">A11+1</f>
        <v>2</v>
      </c>
      <c r="B12" s="181">
        <v>106500003</v>
      </c>
      <c r="C12" s="174">
        <v>67707</v>
      </c>
      <c r="D12" s="128">
        <v>301576</v>
      </c>
      <c r="E12" s="180">
        <v>39203</v>
      </c>
      <c r="F12" s="179">
        <v>41456</v>
      </c>
      <c r="G12" s="170">
        <v>305</v>
      </c>
      <c r="H12" s="171">
        <v>110.755</v>
      </c>
      <c r="I12" s="171">
        <v>54.34</v>
      </c>
      <c r="J12" s="170">
        <v>5</v>
      </c>
      <c r="K12" s="168">
        <v>13.345000000000001</v>
      </c>
      <c r="L12" s="169">
        <v>45.231999999999999</v>
      </c>
      <c r="M12" s="168">
        <v>6.46</v>
      </c>
      <c r="N12" s="169">
        <v>35.64</v>
      </c>
      <c r="O12" s="121">
        <v>20.74</v>
      </c>
      <c r="P12" s="169">
        <v>29.655999999999999</v>
      </c>
      <c r="Q12" s="178">
        <v>9.5000000000000001E-2</v>
      </c>
      <c r="R12" s="169">
        <v>27</v>
      </c>
      <c r="S12" s="121">
        <v>-0.68</v>
      </c>
      <c r="T12" s="169">
        <v>23.1</v>
      </c>
      <c r="U12" s="168">
        <v>0.72</v>
      </c>
      <c r="V12" s="167">
        <v>13.8591</v>
      </c>
      <c r="W12" s="270">
        <v>301.60000000000002</v>
      </c>
      <c r="Y12" s="130" t="str">
        <f>+LOOKUP(B12,COD_FIN!$C$5:$C$44,COD_FIN!$B$5:$B$44)</f>
        <v>GMR</v>
      </c>
      <c r="Z12" s="168">
        <f t="shared" ref="Z12:Z60" si="5">+(4.689*K12+3.117*M12-0.02*H12-1.438*S12+4.152*U12-7.27*Q12)*3.6</f>
        <v>301.57939799999997</v>
      </c>
    </row>
    <row r="13" spans="1:26" x14ac:dyDescent="0.3">
      <c r="A13" s="118">
        <f t="shared" si="4"/>
        <v>3</v>
      </c>
      <c r="B13" s="181">
        <v>106500003</v>
      </c>
      <c r="C13" s="174">
        <v>75380</v>
      </c>
      <c r="D13" s="128" t="s">
        <v>213</v>
      </c>
      <c r="E13" s="180">
        <v>39965</v>
      </c>
      <c r="F13" s="179">
        <v>41671</v>
      </c>
      <c r="G13" s="170">
        <v>169</v>
      </c>
      <c r="H13" s="171">
        <v>-56.354999999999997</v>
      </c>
      <c r="I13" s="171">
        <v>54.908000000000001</v>
      </c>
      <c r="J13" s="170">
        <v>4</v>
      </c>
      <c r="K13" s="168">
        <v>16.745000000000001</v>
      </c>
      <c r="L13" s="169">
        <v>42.5</v>
      </c>
      <c r="M13" s="168">
        <v>0.93500000000000005</v>
      </c>
      <c r="N13" s="169">
        <v>36.89</v>
      </c>
      <c r="O13" s="121">
        <v>5.44</v>
      </c>
      <c r="P13" s="169">
        <v>26.52</v>
      </c>
      <c r="Q13" s="178">
        <v>9.4999999999999998E-3</v>
      </c>
      <c r="R13" s="169">
        <v>28.9</v>
      </c>
      <c r="S13" s="121">
        <v>-3.06</v>
      </c>
      <c r="T13" s="169">
        <v>27.547999999999998</v>
      </c>
      <c r="U13" s="168">
        <v>-2.0699999999999998</v>
      </c>
      <c r="V13" s="167">
        <v>16.969000000000001</v>
      </c>
      <c r="W13" s="270">
        <v>281.89999999999998</v>
      </c>
      <c r="Y13" s="130" t="str">
        <f>+LOOKUP(B13,COD_FIN!$C$5:$C$44,COD_FIN!$B$5:$B$44)</f>
        <v>GMR</v>
      </c>
      <c r="Z13" s="168">
        <f t="shared" si="5"/>
        <v>281.86335000000003</v>
      </c>
    </row>
    <row r="14" spans="1:26" x14ac:dyDescent="0.3">
      <c r="A14" s="118">
        <f t="shared" si="4"/>
        <v>4</v>
      </c>
      <c r="B14" s="181">
        <v>106050001</v>
      </c>
      <c r="C14" s="174">
        <v>72108</v>
      </c>
      <c r="D14" s="128" t="s">
        <v>201</v>
      </c>
      <c r="E14" s="180">
        <v>39722</v>
      </c>
      <c r="F14" s="179">
        <v>41518</v>
      </c>
      <c r="G14" s="170">
        <v>281</v>
      </c>
      <c r="H14" s="171">
        <v>474.38499999999999</v>
      </c>
      <c r="I14" s="171">
        <v>61.05</v>
      </c>
      <c r="J14" s="170">
        <v>4</v>
      </c>
      <c r="K14" s="168">
        <v>11.135</v>
      </c>
      <c r="L14" s="169">
        <v>47.643999999999998</v>
      </c>
      <c r="M14" s="168">
        <v>7.14</v>
      </c>
      <c r="N14" s="169">
        <v>40.29</v>
      </c>
      <c r="O14" s="121">
        <v>26.605</v>
      </c>
      <c r="P14" s="169">
        <v>32.47</v>
      </c>
      <c r="Q14" s="178">
        <v>-0.1045</v>
      </c>
      <c r="R14" s="169">
        <v>31.9</v>
      </c>
      <c r="S14" s="121">
        <v>-1.9550000000000001</v>
      </c>
      <c r="T14" s="169">
        <v>31.4</v>
      </c>
      <c r="U14" s="168">
        <v>2.34</v>
      </c>
      <c r="V14" s="167">
        <v>20.164000000000001</v>
      </c>
      <c r="W14" s="270">
        <v>281.8</v>
      </c>
      <c r="Y14" s="130" t="str">
        <f>+LOOKUP(B14,COD_FIN!$C$5:$C$44,COD_FIN!$B$5:$B$44)</f>
        <v>EZJ</v>
      </c>
      <c r="Z14" s="168">
        <f t="shared" si="5"/>
        <v>281.75896799999998</v>
      </c>
    </row>
    <row r="15" spans="1:26" x14ac:dyDescent="0.3">
      <c r="A15" s="118">
        <f t="shared" si="4"/>
        <v>5</v>
      </c>
      <c r="B15" s="181">
        <v>106500003</v>
      </c>
      <c r="C15" s="174">
        <v>71892</v>
      </c>
      <c r="D15" s="128" t="s">
        <v>206</v>
      </c>
      <c r="E15" s="180">
        <v>39508</v>
      </c>
      <c r="F15" s="179">
        <v>41609</v>
      </c>
      <c r="G15" s="170">
        <v>249</v>
      </c>
      <c r="H15" s="171">
        <v>180.03</v>
      </c>
      <c r="I15" s="171">
        <v>60.17</v>
      </c>
      <c r="J15" s="170">
        <v>4</v>
      </c>
      <c r="K15" s="168">
        <v>12.324999999999999</v>
      </c>
      <c r="L15" s="169">
        <v>47.61</v>
      </c>
      <c r="M15" s="168">
        <v>9.18</v>
      </c>
      <c r="N15" s="169">
        <v>42.39</v>
      </c>
      <c r="O15" s="121">
        <v>17.510000000000002</v>
      </c>
      <c r="P15" s="169">
        <v>30.33</v>
      </c>
      <c r="Q15" s="178">
        <v>7.5999999999999998E-2</v>
      </c>
      <c r="R15" s="169">
        <v>35.1</v>
      </c>
      <c r="S15" s="121">
        <v>2.04</v>
      </c>
      <c r="T15" s="169">
        <v>34.799999999999997</v>
      </c>
      <c r="U15" s="168">
        <v>-0.72</v>
      </c>
      <c r="V15" s="167">
        <v>22.364999999999998</v>
      </c>
      <c r="W15" s="270">
        <v>274.8</v>
      </c>
      <c r="Y15" s="130" t="str">
        <f>+LOOKUP(B15,COD_FIN!$C$5:$C$44,COD_FIN!$B$5:$B$44)</f>
        <v>GMR</v>
      </c>
      <c r="Z15" s="168">
        <f t="shared" si="5"/>
        <v>274.78765800000002</v>
      </c>
    </row>
    <row r="16" spans="1:26" x14ac:dyDescent="0.3">
      <c r="A16" s="118">
        <f t="shared" si="4"/>
        <v>6</v>
      </c>
      <c r="B16" s="181">
        <v>106500003</v>
      </c>
      <c r="C16" s="174">
        <v>75394</v>
      </c>
      <c r="D16" s="128" t="s">
        <v>220</v>
      </c>
      <c r="E16" s="180">
        <v>40026</v>
      </c>
      <c r="F16" s="179">
        <v>41609</v>
      </c>
      <c r="G16" s="170">
        <v>232</v>
      </c>
      <c r="H16" s="171">
        <v>16.149999999999999</v>
      </c>
      <c r="I16" s="171">
        <v>56.789000000000001</v>
      </c>
      <c r="J16" s="170">
        <v>3</v>
      </c>
      <c r="K16" s="168">
        <v>16.489999999999998</v>
      </c>
      <c r="L16" s="169">
        <v>42.39</v>
      </c>
      <c r="M16" s="168">
        <v>2.04</v>
      </c>
      <c r="N16" s="169">
        <v>38.79</v>
      </c>
      <c r="O16" s="121">
        <v>9.52</v>
      </c>
      <c r="P16" s="169">
        <v>24.84</v>
      </c>
      <c r="Q16" s="178">
        <v>-0.13300000000000001</v>
      </c>
      <c r="R16" s="169">
        <v>30.1</v>
      </c>
      <c r="S16" s="121">
        <v>-4.335</v>
      </c>
      <c r="T16" s="169">
        <v>28.5</v>
      </c>
      <c r="U16" s="168">
        <v>-4.32</v>
      </c>
      <c r="V16" s="167">
        <v>15.616</v>
      </c>
      <c r="W16" s="270">
        <v>261.39999999999998</v>
      </c>
      <c r="Y16" s="130" t="str">
        <f>+LOOKUP(B16,COD_FIN!$C$5:$C$44,COD_FIN!$B$5:$B$44)</f>
        <v>GMR</v>
      </c>
      <c r="Z16" s="168">
        <f t="shared" si="5"/>
        <v>261.43664399999994</v>
      </c>
    </row>
    <row r="17" spans="1:26" x14ac:dyDescent="0.3">
      <c r="A17" s="118">
        <f t="shared" si="4"/>
        <v>7</v>
      </c>
      <c r="B17" s="181">
        <v>102960001</v>
      </c>
      <c r="C17" s="174">
        <v>78747</v>
      </c>
      <c r="D17" s="128" t="s">
        <v>217</v>
      </c>
      <c r="E17" s="180">
        <v>40118</v>
      </c>
      <c r="F17" s="179">
        <v>41609</v>
      </c>
      <c r="G17" s="170">
        <v>262</v>
      </c>
      <c r="H17" s="171">
        <v>198.64500000000001</v>
      </c>
      <c r="I17" s="171">
        <v>59.07</v>
      </c>
      <c r="J17" s="170">
        <v>3</v>
      </c>
      <c r="K17" s="168">
        <v>10.54</v>
      </c>
      <c r="L17" s="169">
        <v>45.27</v>
      </c>
      <c r="M17" s="168">
        <v>9.2650000000000006</v>
      </c>
      <c r="N17" s="169">
        <v>39.695</v>
      </c>
      <c r="O17" s="121">
        <v>18.785</v>
      </c>
      <c r="P17" s="169">
        <v>31.875</v>
      </c>
      <c r="Q17" s="178">
        <v>0.1045</v>
      </c>
      <c r="R17" s="169">
        <v>33.5</v>
      </c>
      <c r="S17" s="121">
        <v>-1.02</v>
      </c>
      <c r="T17" s="169">
        <v>32.9</v>
      </c>
      <c r="U17" s="168">
        <v>-0.63</v>
      </c>
      <c r="V17" s="167">
        <v>18.483000000000001</v>
      </c>
      <c r="W17" s="270">
        <v>260.7</v>
      </c>
      <c r="Y17" s="130" t="str">
        <f>+LOOKUP(B17,COD_FIN!$C$5:$C$44,COD_FIN!$B$5:$B$44)</f>
        <v>HLM</v>
      </c>
      <c r="Z17" s="168">
        <f t="shared" si="5"/>
        <v>260.71001999999999</v>
      </c>
    </row>
    <row r="18" spans="1:26" x14ac:dyDescent="0.3">
      <c r="A18" s="118">
        <f t="shared" si="4"/>
        <v>8</v>
      </c>
      <c r="B18" s="181">
        <v>1960040</v>
      </c>
      <c r="C18" s="174">
        <v>64931</v>
      </c>
      <c r="D18" s="128" t="s">
        <v>219</v>
      </c>
      <c r="E18" s="180">
        <v>38749</v>
      </c>
      <c r="F18" s="179">
        <v>41334</v>
      </c>
      <c r="G18" s="170">
        <v>305</v>
      </c>
      <c r="H18" s="171">
        <v>221.17</v>
      </c>
      <c r="I18" s="171">
        <v>61.149000000000001</v>
      </c>
      <c r="J18" s="170">
        <v>6</v>
      </c>
      <c r="K18" s="168">
        <v>10.199999999999999</v>
      </c>
      <c r="L18" s="169">
        <v>61.991999999999997</v>
      </c>
      <c r="M18" s="168">
        <v>7.0549999999999997</v>
      </c>
      <c r="N18" s="169">
        <v>51.84</v>
      </c>
      <c r="O18" s="121">
        <v>25.074999999999999</v>
      </c>
      <c r="P18" s="169">
        <v>43.524000000000001</v>
      </c>
      <c r="Q18" s="178">
        <v>4.7500000000000001E-2</v>
      </c>
      <c r="R18" s="169">
        <v>34.200000000000003</v>
      </c>
      <c r="S18" s="121">
        <v>-0.59499999999999997</v>
      </c>
      <c r="T18" s="169">
        <v>32.4</v>
      </c>
      <c r="U18" s="168">
        <v>1.26</v>
      </c>
      <c r="V18" s="167">
        <v>22.359000000000002</v>
      </c>
      <c r="W18" s="270">
        <v>256.10000000000002</v>
      </c>
      <c r="Y18" s="130" t="str">
        <f>+LOOKUP(B18,COD_FIN!$C$5:$C$44,COD_FIN!$B$5:$B$44)</f>
        <v>CVM</v>
      </c>
      <c r="Z18" s="168">
        <f t="shared" si="5"/>
        <v>256.09190399999994</v>
      </c>
    </row>
    <row r="19" spans="1:26" x14ac:dyDescent="0.3">
      <c r="A19" s="118">
        <f t="shared" si="4"/>
        <v>9</v>
      </c>
      <c r="B19" s="181">
        <v>110001</v>
      </c>
      <c r="C19" s="174">
        <v>67053</v>
      </c>
      <c r="D19" s="128" t="s">
        <v>206</v>
      </c>
      <c r="E19" s="180">
        <v>39142</v>
      </c>
      <c r="F19" s="179">
        <v>41609</v>
      </c>
      <c r="G19" s="170">
        <v>52</v>
      </c>
      <c r="H19" s="171">
        <v>42.67</v>
      </c>
      <c r="I19" s="171">
        <v>52.359000000000002</v>
      </c>
      <c r="J19" s="170">
        <v>5</v>
      </c>
      <c r="K19" s="168">
        <v>11.475</v>
      </c>
      <c r="L19" s="169">
        <v>40</v>
      </c>
      <c r="M19" s="168">
        <v>6.7149999999999999</v>
      </c>
      <c r="N19" s="169">
        <v>38.08</v>
      </c>
      <c r="O19" s="121">
        <v>9.52</v>
      </c>
      <c r="P19" s="169">
        <v>23.76</v>
      </c>
      <c r="Q19" s="178">
        <v>-0.114</v>
      </c>
      <c r="R19" s="169">
        <v>31.8</v>
      </c>
      <c r="S19" s="121">
        <v>0.17</v>
      </c>
      <c r="T19" s="169">
        <v>31.32</v>
      </c>
      <c r="U19" s="168">
        <v>-1.62</v>
      </c>
      <c r="V19" s="167">
        <v>23.92</v>
      </c>
      <c r="W19" s="270">
        <v>243.9</v>
      </c>
      <c r="Y19" s="130" t="str">
        <f>+LOOKUP(B19,COD_FIN!$C$5:$C$44,COD_FIN!$B$5:$B$44)</f>
        <v>HEP</v>
      </c>
      <c r="Z19" s="168">
        <f t="shared" si="5"/>
        <v>243.86979599999998</v>
      </c>
    </row>
    <row r="20" spans="1:26" x14ac:dyDescent="0.3">
      <c r="A20" s="118">
        <f t="shared" si="4"/>
        <v>10</v>
      </c>
      <c r="B20" s="181">
        <v>190001</v>
      </c>
      <c r="C20" s="174">
        <v>66206</v>
      </c>
      <c r="D20" s="128" t="s">
        <v>188</v>
      </c>
      <c r="E20" s="180">
        <v>38930</v>
      </c>
      <c r="F20" s="179">
        <v>41426</v>
      </c>
      <c r="G20" s="170">
        <v>121</v>
      </c>
      <c r="H20" s="171">
        <v>84.83</v>
      </c>
      <c r="I20" s="171">
        <v>52.207999999999998</v>
      </c>
      <c r="J20" s="170">
        <v>5</v>
      </c>
      <c r="K20" s="168">
        <v>9.35</v>
      </c>
      <c r="L20" s="169">
        <v>46.287999999999997</v>
      </c>
      <c r="M20" s="168">
        <v>6.375</v>
      </c>
      <c r="N20" s="169">
        <v>36.695999999999998</v>
      </c>
      <c r="O20" s="121">
        <v>12.07</v>
      </c>
      <c r="P20" s="169">
        <v>31.416</v>
      </c>
      <c r="Q20" s="178">
        <v>-0.152</v>
      </c>
      <c r="R20" s="169">
        <v>23.5</v>
      </c>
      <c r="S20" s="121">
        <v>-2.89</v>
      </c>
      <c r="T20" s="169">
        <v>23</v>
      </c>
      <c r="U20" s="168">
        <v>-0.09</v>
      </c>
      <c r="V20" s="167">
        <v>13.92</v>
      </c>
      <c r="W20" s="270">
        <v>240.9</v>
      </c>
      <c r="Y20" s="130" t="str">
        <f>+LOOKUP(B20,COD_FIN!$C$5:$C$44,COD_FIN!$B$5:$B$44)</f>
        <v>HRE</v>
      </c>
      <c r="Z20" s="168">
        <f t="shared" si="5"/>
        <v>240.85297800000006</v>
      </c>
    </row>
    <row r="21" spans="1:26" x14ac:dyDescent="0.3">
      <c r="A21" s="118">
        <f t="shared" si="4"/>
        <v>11</v>
      </c>
      <c r="B21" s="181">
        <v>2120001</v>
      </c>
      <c r="C21" s="174">
        <v>74426</v>
      </c>
      <c r="D21" s="128" t="s">
        <v>218</v>
      </c>
      <c r="E21" s="180">
        <v>38596</v>
      </c>
      <c r="F21" s="179">
        <v>41487</v>
      </c>
      <c r="G21" s="170">
        <v>305</v>
      </c>
      <c r="H21" s="171">
        <v>126.05500000000001</v>
      </c>
      <c r="I21" s="171">
        <v>61.953000000000003</v>
      </c>
      <c r="J21" s="170">
        <v>6</v>
      </c>
      <c r="K21" s="168">
        <v>12.24</v>
      </c>
      <c r="L21" s="169">
        <v>48.87</v>
      </c>
      <c r="M21" s="168">
        <v>3.6549999999999998</v>
      </c>
      <c r="N21" s="169">
        <v>44.46</v>
      </c>
      <c r="O21" s="121">
        <v>17.594999999999999</v>
      </c>
      <c r="P21" s="169">
        <v>32.76</v>
      </c>
      <c r="Q21" s="178">
        <v>-0.17100000000000001</v>
      </c>
      <c r="R21" s="169">
        <v>37</v>
      </c>
      <c r="S21" s="121">
        <v>5.6950000000000003</v>
      </c>
      <c r="T21" s="169">
        <v>37</v>
      </c>
      <c r="U21" s="168">
        <v>1.71</v>
      </c>
      <c r="V21" s="167">
        <v>27.753</v>
      </c>
      <c r="W21" s="270">
        <v>239.1</v>
      </c>
      <c r="Y21" s="130" t="str">
        <f>+LOOKUP(B21,COD_FIN!$C$5:$C$44,COD_FIN!$B$5:$B$44)</f>
        <v>HMA</v>
      </c>
      <c r="Z21" s="168">
        <f t="shared" si="5"/>
        <v>239.10687000000001</v>
      </c>
    </row>
    <row r="22" spans="1:26" x14ac:dyDescent="0.3">
      <c r="A22" s="118">
        <f t="shared" si="4"/>
        <v>12</v>
      </c>
      <c r="B22" s="181">
        <v>106500003</v>
      </c>
      <c r="C22" s="174">
        <v>71906</v>
      </c>
      <c r="D22" s="128" t="s">
        <v>206</v>
      </c>
      <c r="E22" s="180">
        <v>39630</v>
      </c>
      <c r="F22" s="179">
        <v>41609</v>
      </c>
      <c r="G22" s="170">
        <v>242</v>
      </c>
      <c r="H22" s="171">
        <v>190.82499999999999</v>
      </c>
      <c r="I22" s="171">
        <v>59.95</v>
      </c>
      <c r="J22" s="170">
        <v>4</v>
      </c>
      <c r="K22" s="168">
        <v>9.35</v>
      </c>
      <c r="L22" s="169">
        <v>45.9</v>
      </c>
      <c r="M22" s="168">
        <v>8.33</v>
      </c>
      <c r="N22" s="169">
        <v>42.84</v>
      </c>
      <c r="O22" s="121">
        <v>15.13</v>
      </c>
      <c r="P22" s="169">
        <v>30.06</v>
      </c>
      <c r="Q22" s="178">
        <v>-1.9E-2</v>
      </c>
      <c r="R22" s="169">
        <v>35.299999999999997</v>
      </c>
      <c r="S22" s="121">
        <v>-1.36</v>
      </c>
      <c r="T22" s="169">
        <v>36.4</v>
      </c>
      <c r="U22" s="168">
        <v>-0.63</v>
      </c>
      <c r="V22" s="167">
        <v>22.72</v>
      </c>
      <c r="W22" s="270">
        <v>235.7</v>
      </c>
      <c r="Y22" s="130" t="str">
        <f>+LOOKUP(B22,COD_FIN!$C$5:$C$44,COD_FIN!$B$5:$B$44)</f>
        <v>GMR</v>
      </c>
      <c r="Z22" s="168">
        <f t="shared" si="5"/>
        <v>235.68591600000002</v>
      </c>
    </row>
    <row r="23" spans="1:26" x14ac:dyDescent="0.3">
      <c r="A23" s="118">
        <f t="shared" si="4"/>
        <v>13</v>
      </c>
      <c r="B23" s="181">
        <v>190001</v>
      </c>
      <c r="C23" s="174">
        <v>64920</v>
      </c>
      <c r="D23" s="128" t="s">
        <v>188</v>
      </c>
      <c r="E23" s="180">
        <v>38869</v>
      </c>
      <c r="F23" s="179">
        <v>41365</v>
      </c>
      <c r="G23" s="170">
        <v>198</v>
      </c>
      <c r="H23" s="171">
        <v>146.03</v>
      </c>
      <c r="I23" s="171">
        <v>54.216000000000001</v>
      </c>
      <c r="J23" s="170">
        <v>4</v>
      </c>
      <c r="K23" s="168">
        <v>9.18</v>
      </c>
      <c r="L23" s="169">
        <v>45.81</v>
      </c>
      <c r="M23" s="168">
        <v>7.0549999999999997</v>
      </c>
      <c r="N23" s="169">
        <v>35.026000000000003</v>
      </c>
      <c r="O23" s="121">
        <v>17.850000000000001</v>
      </c>
      <c r="P23" s="169">
        <v>30.378</v>
      </c>
      <c r="Q23" s="178">
        <v>-0.152</v>
      </c>
      <c r="R23" s="169">
        <v>25.6</v>
      </c>
      <c r="S23" s="121">
        <v>0.76500000000000001</v>
      </c>
      <c r="T23" s="169">
        <v>21.756</v>
      </c>
      <c r="U23" s="168">
        <v>0.72</v>
      </c>
      <c r="V23" s="167">
        <v>13.064</v>
      </c>
      <c r="W23" s="270">
        <v>234.4</v>
      </c>
      <c r="Y23" s="130" t="str">
        <f>+LOOKUP(B23,COD_FIN!$C$5:$C$44,COD_FIN!$B$5:$B$44)</f>
        <v>HRE</v>
      </c>
      <c r="Z23" s="168">
        <f t="shared" si="5"/>
        <v>234.39335399999999</v>
      </c>
    </row>
    <row r="24" spans="1:26" x14ac:dyDescent="0.3">
      <c r="A24" s="118">
        <f t="shared" si="4"/>
        <v>14</v>
      </c>
      <c r="B24" s="181">
        <v>106500005</v>
      </c>
      <c r="C24" s="174">
        <v>76318</v>
      </c>
      <c r="D24" s="128" t="s">
        <v>214</v>
      </c>
      <c r="E24" s="180">
        <v>40118</v>
      </c>
      <c r="F24" s="179">
        <v>41671</v>
      </c>
      <c r="G24" s="170">
        <v>131</v>
      </c>
      <c r="H24" s="171">
        <v>78.625</v>
      </c>
      <c r="I24" s="171">
        <v>51.408000000000001</v>
      </c>
      <c r="J24" s="170">
        <v>3</v>
      </c>
      <c r="K24" s="168">
        <v>13.6</v>
      </c>
      <c r="L24" s="169">
        <v>34.444000000000003</v>
      </c>
      <c r="M24" s="168">
        <v>6.46</v>
      </c>
      <c r="N24" s="169">
        <v>32.706000000000003</v>
      </c>
      <c r="O24" s="121">
        <v>15.3</v>
      </c>
      <c r="P24" s="169">
        <v>18.565000000000001</v>
      </c>
      <c r="Q24" s="178">
        <v>-6.6500000000000004E-2</v>
      </c>
      <c r="R24" s="169">
        <v>25</v>
      </c>
      <c r="S24" s="121">
        <v>0.51</v>
      </c>
      <c r="T24" s="169">
        <v>26.690999999999999</v>
      </c>
      <c r="U24" s="168">
        <v>-4.1399999999999997</v>
      </c>
      <c r="V24" s="167">
        <v>16.347999999999999</v>
      </c>
      <c r="W24" s="270">
        <v>233.6</v>
      </c>
      <c r="Y24" s="130" t="str">
        <f>+LOOKUP(B24,COD_FIN!$C$5:$C$44,COD_FIN!$B$5:$B$44)</f>
        <v>ARM</v>
      </c>
      <c r="Z24" s="168">
        <f t="shared" si="5"/>
        <v>233.62025400000005</v>
      </c>
    </row>
    <row r="25" spans="1:26" x14ac:dyDescent="0.3">
      <c r="A25" s="118">
        <f t="shared" si="4"/>
        <v>15</v>
      </c>
      <c r="B25" s="181">
        <v>102960001</v>
      </c>
      <c r="C25" s="174">
        <v>72575</v>
      </c>
      <c r="D25" s="128" t="s">
        <v>350</v>
      </c>
      <c r="E25" s="180">
        <v>39814</v>
      </c>
      <c r="F25" s="179">
        <v>41548</v>
      </c>
      <c r="G25" s="170">
        <v>303</v>
      </c>
      <c r="H25" s="171">
        <v>62.984999999999999</v>
      </c>
      <c r="I25" s="171">
        <v>53.13</v>
      </c>
      <c r="J25" s="170">
        <v>3</v>
      </c>
      <c r="K25" s="168">
        <v>13.855</v>
      </c>
      <c r="L25" s="169">
        <v>40.799999999999997</v>
      </c>
      <c r="M25" s="168">
        <v>3.9950000000000001</v>
      </c>
      <c r="N25" s="169">
        <v>36.36</v>
      </c>
      <c r="O25" s="121">
        <v>15.725</v>
      </c>
      <c r="P25" s="169">
        <v>26.46</v>
      </c>
      <c r="Q25" s="178">
        <v>-1.9E-2</v>
      </c>
      <c r="R25" s="169">
        <v>28.3</v>
      </c>
      <c r="S25" s="121">
        <v>1.02</v>
      </c>
      <c r="T25" s="169">
        <v>24.4</v>
      </c>
      <c r="U25" s="168">
        <v>-2.7</v>
      </c>
      <c r="V25" s="167">
        <v>12.871</v>
      </c>
      <c r="W25" s="270">
        <v>229</v>
      </c>
      <c r="Y25" s="130" t="str">
        <f>+LOOKUP(B25,COD_FIN!$C$5:$C$44,COD_FIN!$B$5:$B$44)</f>
        <v>HLM</v>
      </c>
      <c r="Z25" s="168">
        <f t="shared" si="5"/>
        <v>229.03120800000002</v>
      </c>
    </row>
    <row r="26" spans="1:26" x14ac:dyDescent="0.3">
      <c r="A26" s="118">
        <f t="shared" si="4"/>
        <v>16</v>
      </c>
      <c r="B26" s="181">
        <v>106500003</v>
      </c>
      <c r="C26" s="174">
        <v>64945</v>
      </c>
      <c r="D26" s="128">
        <v>301576</v>
      </c>
      <c r="E26" s="180">
        <v>38869</v>
      </c>
      <c r="F26" s="179">
        <v>41730</v>
      </c>
      <c r="G26" s="170">
        <v>110</v>
      </c>
      <c r="H26" s="171">
        <v>-67.745000000000005</v>
      </c>
      <c r="I26" s="171">
        <v>58.38</v>
      </c>
      <c r="J26" s="170">
        <v>6</v>
      </c>
      <c r="K26" s="168">
        <v>12.58</v>
      </c>
      <c r="L26" s="169">
        <v>49.28</v>
      </c>
      <c r="M26" s="168">
        <v>-0.76500000000000001</v>
      </c>
      <c r="N26" s="169">
        <v>41.94</v>
      </c>
      <c r="O26" s="121">
        <v>6.46</v>
      </c>
      <c r="P26" s="169">
        <v>33.479999999999997</v>
      </c>
      <c r="Q26" s="178">
        <v>-9.5000000000000001E-2</v>
      </c>
      <c r="R26" s="169">
        <v>32.200000000000003</v>
      </c>
      <c r="S26" s="121">
        <v>-3.145</v>
      </c>
      <c r="T26" s="169">
        <v>26.22</v>
      </c>
      <c r="U26" s="168">
        <v>-0.18</v>
      </c>
      <c r="V26" s="167">
        <v>16.878</v>
      </c>
      <c r="W26" s="270">
        <v>224.7</v>
      </c>
      <c r="Y26" s="130" t="str">
        <f>+LOOKUP(B26,COD_FIN!$C$5:$C$44,COD_FIN!$B$5:$B$44)</f>
        <v>GMR</v>
      </c>
      <c r="Z26" s="168">
        <f t="shared" si="5"/>
        <v>224.72573399999999</v>
      </c>
    </row>
    <row r="27" spans="1:26" x14ac:dyDescent="0.3">
      <c r="A27" s="118">
        <f t="shared" si="4"/>
        <v>17</v>
      </c>
      <c r="B27" s="181">
        <v>1260001</v>
      </c>
      <c r="C27" s="174">
        <v>59441</v>
      </c>
      <c r="D27" s="128" t="s">
        <v>207</v>
      </c>
      <c r="E27" s="180">
        <v>38108</v>
      </c>
      <c r="F27" s="179">
        <v>41365</v>
      </c>
      <c r="G27" s="170">
        <v>305</v>
      </c>
      <c r="H27" s="171">
        <v>-66.98</v>
      </c>
      <c r="I27" s="171">
        <v>59.405000000000001</v>
      </c>
      <c r="J27" s="170">
        <v>7</v>
      </c>
      <c r="K27" s="168">
        <v>8.67</v>
      </c>
      <c r="L27" s="169">
        <v>51.793999999999997</v>
      </c>
      <c r="M27" s="168">
        <v>4.6749999999999998</v>
      </c>
      <c r="N27" s="169">
        <v>44.744</v>
      </c>
      <c r="O27" s="121">
        <v>10.029999999999999</v>
      </c>
      <c r="P27" s="169">
        <v>38.164000000000001</v>
      </c>
      <c r="Q27" s="178">
        <v>-0.1045</v>
      </c>
      <c r="R27" s="169">
        <v>37.799999999999997</v>
      </c>
      <c r="S27" s="121">
        <v>-1.615</v>
      </c>
      <c r="T27" s="169">
        <v>36.6</v>
      </c>
      <c r="U27" s="168">
        <v>0.63</v>
      </c>
      <c r="V27" s="167">
        <v>27.14</v>
      </c>
      <c r="W27" s="270">
        <v>224.1</v>
      </c>
      <c r="Y27" s="130" t="str">
        <f>+LOOKUP(B27,COD_FIN!$C$5:$C$44,COD_FIN!$B$5:$B$44)</f>
        <v>HSF</v>
      </c>
      <c r="Z27" s="168">
        <f t="shared" si="5"/>
        <v>224.14698000000001</v>
      </c>
    </row>
    <row r="28" spans="1:26" x14ac:dyDescent="0.3">
      <c r="A28" s="118">
        <f t="shared" si="4"/>
        <v>18</v>
      </c>
      <c r="B28" s="181">
        <v>106050001</v>
      </c>
      <c r="C28" s="174">
        <v>76323</v>
      </c>
      <c r="D28" s="128" t="s">
        <v>210</v>
      </c>
      <c r="E28" s="180">
        <v>40148</v>
      </c>
      <c r="F28" s="179">
        <v>41609</v>
      </c>
      <c r="G28" s="170">
        <v>179</v>
      </c>
      <c r="H28" s="171">
        <v>-30.77</v>
      </c>
      <c r="I28" s="171">
        <v>53.34</v>
      </c>
      <c r="J28" s="170">
        <v>3</v>
      </c>
      <c r="K28" s="168">
        <v>14.11</v>
      </c>
      <c r="L28" s="169">
        <v>43.906999999999996</v>
      </c>
      <c r="M28" s="168">
        <v>2.2949999999999999</v>
      </c>
      <c r="N28" s="169">
        <v>35.939</v>
      </c>
      <c r="O28" s="121">
        <v>9.52</v>
      </c>
      <c r="P28" s="169">
        <v>29.88</v>
      </c>
      <c r="Q28" s="178">
        <v>9.4999999999999998E-3</v>
      </c>
      <c r="R28" s="169">
        <v>29.4</v>
      </c>
      <c r="S28" s="121">
        <v>-2.21</v>
      </c>
      <c r="T28" s="169">
        <v>26.4</v>
      </c>
      <c r="U28" s="168">
        <v>-3.69</v>
      </c>
      <c r="V28" s="167">
        <v>14.212999999999999</v>
      </c>
      <c r="W28" s="270">
        <v>222.2</v>
      </c>
      <c r="Y28" s="130" t="str">
        <f>+LOOKUP(B28,COD_FIN!$C$5:$C$44,COD_FIN!$B$5:$B$44)</f>
        <v>EZJ</v>
      </c>
      <c r="Z28" s="168">
        <f t="shared" si="5"/>
        <v>222.18746399999998</v>
      </c>
    </row>
    <row r="29" spans="1:26" x14ac:dyDescent="0.3">
      <c r="A29" s="118">
        <f t="shared" si="4"/>
        <v>19</v>
      </c>
      <c r="B29" s="181">
        <v>1960040</v>
      </c>
      <c r="C29" s="174">
        <v>67088</v>
      </c>
      <c r="D29" s="128" t="s">
        <v>218</v>
      </c>
      <c r="E29" s="180">
        <v>39052</v>
      </c>
      <c r="F29" s="179">
        <v>41609</v>
      </c>
      <c r="G29" s="170">
        <v>43</v>
      </c>
      <c r="H29" s="171">
        <v>125.63</v>
      </c>
      <c r="I29" s="171">
        <v>56.924999999999997</v>
      </c>
      <c r="J29" s="170">
        <v>5</v>
      </c>
      <c r="K29" s="168">
        <v>11.05</v>
      </c>
      <c r="L29" s="169">
        <v>60.152000000000001</v>
      </c>
      <c r="M29" s="168">
        <v>5.95</v>
      </c>
      <c r="N29" s="169">
        <v>55</v>
      </c>
      <c r="O29" s="121">
        <v>23.545000000000002</v>
      </c>
      <c r="P29" s="169">
        <v>44.496000000000002</v>
      </c>
      <c r="Q29" s="178">
        <v>1.9E-2</v>
      </c>
      <c r="R29" s="169">
        <v>38.1</v>
      </c>
      <c r="S29" s="121">
        <v>2.5499999999999998</v>
      </c>
      <c r="T29" s="169">
        <v>34.56</v>
      </c>
      <c r="U29" s="168">
        <v>-0.72</v>
      </c>
      <c r="V29" s="167">
        <v>27.36</v>
      </c>
      <c r="W29" s="270">
        <v>219.8</v>
      </c>
      <c r="Y29" s="130" t="str">
        <f>+LOOKUP(B29,COD_FIN!$C$5:$C$44,COD_FIN!$B$5:$B$44)</f>
        <v>CVM</v>
      </c>
      <c r="Z29" s="168">
        <f t="shared" si="5"/>
        <v>219.789108</v>
      </c>
    </row>
    <row r="30" spans="1:26" x14ac:dyDescent="0.3">
      <c r="A30" s="118">
        <f t="shared" si="4"/>
        <v>20</v>
      </c>
      <c r="B30" s="181">
        <v>106500003</v>
      </c>
      <c r="C30" s="174">
        <v>71910</v>
      </c>
      <c r="D30" s="128" t="s">
        <v>216</v>
      </c>
      <c r="E30" s="180">
        <v>39692</v>
      </c>
      <c r="F30" s="179">
        <v>41730</v>
      </c>
      <c r="G30" s="170">
        <v>117</v>
      </c>
      <c r="H30" s="171">
        <v>210.12</v>
      </c>
      <c r="I30" s="171">
        <v>55.488</v>
      </c>
      <c r="J30" s="170">
        <v>4</v>
      </c>
      <c r="K30" s="168">
        <v>11.645</v>
      </c>
      <c r="L30" s="169">
        <v>47.88</v>
      </c>
      <c r="M30" s="168">
        <v>5.6950000000000003</v>
      </c>
      <c r="N30" s="169">
        <v>42.12</v>
      </c>
      <c r="O30" s="121">
        <v>20.824999999999999</v>
      </c>
      <c r="P30" s="169">
        <v>31.86</v>
      </c>
      <c r="Q30" s="178">
        <v>-5.7000000000000002E-2</v>
      </c>
      <c r="R30" s="169">
        <v>33</v>
      </c>
      <c r="S30" s="121">
        <v>-3.6549999999999998</v>
      </c>
      <c r="T30" s="169">
        <v>30.411000000000001</v>
      </c>
      <c r="U30" s="168">
        <v>-3.24</v>
      </c>
      <c r="V30" s="167">
        <v>20.448</v>
      </c>
      <c r="W30" s="270">
        <v>217.3</v>
      </c>
      <c r="Y30" s="130" t="str">
        <f>+LOOKUP(B30,COD_FIN!$C$5:$C$44,COD_FIN!$B$5:$B$44)</f>
        <v>GMR</v>
      </c>
      <c r="Z30" s="168">
        <f t="shared" si="5"/>
        <v>217.33243199999998</v>
      </c>
    </row>
    <row r="31" spans="1:26" x14ac:dyDescent="0.3">
      <c r="A31" s="118">
        <f t="shared" si="4"/>
        <v>21</v>
      </c>
      <c r="B31" s="181">
        <v>190001</v>
      </c>
      <c r="C31" s="174">
        <v>64384</v>
      </c>
      <c r="D31" s="128" t="s">
        <v>192</v>
      </c>
      <c r="E31" s="180">
        <v>38838</v>
      </c>
      <c r="F31" s="179">
        <v>41365</v>
      </c>
      <c r="G31" s="170">
        <v>161</v>
      </c>
      <c r="H31" s="171">
        <v>106.845</v>
      </c>
      <c r="I31" s="171">
        <v>65.055999999999997</v>
      </c>
      <c r="J31" s="170">
        <v>6</v>
      </c>
      <c r="K31" s="168">
        <v>6.29</v>
      </c>
      <c r="L31" s="169">
        <v>54.112000000000002</v>
      </c>
      <c r="M31" s="168">
        <v>3.8250000000000002</v>
      </c>
      <c r="N31" s="169">
        <v>46.631999999999998</v>
      </c>
      <c r="O31" s="121">
        <v>11.39</v>
      </c>
      <c r="P31" s="169">
        <v>40.106999999999999</v>
      </c>
      <c r="Q31" s="178">
        <v>-0.14249999999999999</v>
      </c>
      <c r="R31" s="169">
        <v>40.5</v>
      </c>
      <c r="S31" s="121">
        <v>-6.8</v>
      </c>
      <c r="T31" s="169">
        <v>40.4</v>
      </c>
      <c r="U31" s="168">
        <v>2.25</v>
      </c>
      <c r="V31" s="167">
        <v>30.276</v>
      </c>
      <c r="W31" s="270">
        <v>214</v>
      </c>
      <c r="Y31" s="130" t="str">
        <f>+LOOKUP(B31,COD_FIN!$C$5:$C$44,COD_FIN!$B$5:$B$44)</f>
        <v>HRE</v>
      </c>
      <c r="Z31" s="168">
        <f t="shared" si="5"/>
        <v>213.96891600000001</v>
      </c>
    </row>
    <row r="32" spans="1:26" x14ac:dyDescent="0.3">
      <c r="A32" s="118">
        <f t="shared" si="4"/>
        <v>22</v>
      </c>
      <c r="B32" s="181">
        <v>102960001</v>
      </c>
      <c r="C32" s="174">
        <v>67643</v>
      </c>
      <c r="D32" s="128" t="s">
        <v>212</v>
      </c>
      <c r="E32" s="180">
        <v>39083</v>
      </c>
      <c r="F32" s="179">
        <v>41609</v>
      </c>
      <c r="G32" s="170">
        <v>250</v>
      </c>
      <c r="H32" s="171">
        <v>166.09</v>
      </c>
      <c r="I32" s="171">
        <v>62.81</v>
      </c>
      <c r="J32" s="170">
        <v>6</v>
      </c>
      <c r="K32" s="168">
        <v>7.14</v>
      </c>
      <c r="L32" s="169">
        <v>48.024999999999999</v>
      </c>
      <c r="M32" s="168">
        <v>3.57</v>
      </c>
      <c r="N32" s="169">
        <v>40.799999999999997</v>
      </c>
      <c r="O32" s="121">
        <v>13.6</v>
      </c>
      <c r="P32" s="169">
        <v>31.96</v>
      </c>
      <c r="Q32" s="178">
        <v>5.7000000000000002E-2</v>
      </c>
      <c r="R32" s="169">
        <v>30.2</v>
      </c>
      <c r="S32" s="121">
        <v>-1.105</v>
      </c>
      <c r="T32" s="169">
        <v>32.299999999999997</v>
      </c>
      <c r="U32" s="168">
        <v>3.6</v>
      </c>
      <c r="V32" s="167">
        <v>23.49</v>
      </c>
      <c r="W32" s="270">
        <v>206.7</v>
      </c>
      <c r="Y32" s="130" t="str">
        <f>+LOOKUP(B32,COD_FIN!$C$5:$C$44,COD_FIN!$B$5:$B$44)</f>
        <v>HLM</v>
      </c>
      <c r="Z32" s="168">
        <f t="shared" si="5"/>
        <v>206.66574</v>
      </c>
    </row>
    <row r="33" spans="1:26" x14ac:dyDescent="0.3">
      <c r="A33" s="118">
        <f t="shared" si="4"/>
        <v>23</v>
      </c>
      <c r="B33" s="181">
        <v>102960001</v>
      </c>
      <c r="C33" s="174">
        <v>67648</v>
      </c>
      <c r="D33" s="128" t="s">
        <v>211</v>
      </c>
      <c r="E33" s="180">
        <v>39173</v>
      </c>
      <c r="F33" s="179">
        <v>41730</v>
      </c>
      <c r="G33" s="170">
        <v>135</v>
      </c>
      <c r="H33" s="171">
        <v>72.42</v>
      </c>
      <c r="I33" s="171">
        <v>63.281999999999996</v>
      </c>
      <c r="J33" s="170">
        <v>6</v>
      </c>
      <c r="K33" s="168">
        <v>10.029999999999999</v>
      </c>
      <c r="L33" s="169">
        <v>47.854999999999997</v>
      </c>
      <c r="M33" s="168">
        <v>4.93</v>
      </c>
      <c r="N33" s="169">
        <v>45.72</v>
      </c>
      <c r="O33" s="121">
        <v>16.149999999999999</v>
      </c>
      <c r="P33" s="169">
        <v>32.4</v>
      </c>
      <c r="Q33" s="178">
        <v>-3.7999999999999999E-2</v>
      </c>
      <c r="R33" s="169">
        <v>33.700000000000003</v>
      </c>
      <c r="S33" s="121">
        <v>-0.93500000000000005</v>
      </c>
      <c r="T33" s="169">
        <v>33.700000000000003</v>
      </c>
      <c r="U33" s="168">
        <v>-1.35</v>
      </c>
      <c r="V33" s="167">
        <v>26.187000000000001</v>
      </c>
      <c r="W33" s="270">
        <v>205.1</v>
      </c>
      <c r="Y33" s="130" t="str">
        <f>+LOOKUP(B33,COD_FIN!$C$5:$C$44,COD_FIN!$B$5:$B$44)</f>
        <v>HLM</v>
      </c>
      <c r="Z33" s="168">
        <f t="shared" si="5"/>
        <v>205.072812</v>
      </c>
    </row>
    <row r="34" spans="1:26" x14ac:dyDescent="0.3">
      <c r="A34" s="118">
        <f t="shared" si="4"/>
        <v>24</v>
      </c>
      <c r="B34" s="181">
        <v>106500005</v>
      </c>
      <c r="C34" s="174">
        <v>69123</v>
      </c>
      <c r="D34" s="128" t="s">
        <v>206</v>
      </c>
      <c r="E34" s="180">
        <v>39417</v>
      </c>
      <c r="F34" s="179">
        <v>41548</v>
      </c>
      <c r="G34" s="170">
        <v>263</v>
      </c>
      <c r="H34" s="171">
        <v>80.155000000000001</v>
      </c>
      <c r="I34" s="171">
        <v>60.06</v>
      </c>
      <c r="J34" s="170">
        <v>4</v>
      </c>
      <c r="K34" s="168">
        <v>7.2249999999999996</v>
      </c>
      <c r="L34" s="169">
        <v>41.52</v>
      </c>
      <c r="M34" s="168">
        <v>8.84</v>
      </c>
      <c r="N34" s="169">
        <v>37.520000000000003</v>
      </c>
      <c r="O34" s="121">
        <v>9.01</v>
      </c>
      <c r="P34" s="169">
        <v>26.4</v>
      </c>
      <c r="Q34" s="178">
        <v>-1.9E-2</v>
      </c>
      <c r="R34" s="169">
        <v>33.6</v>
      </c>
      <c r="S34" s="121">
        <v>0.59499999999999997</v>
      </c>
      <c r="T34" s="169">
        <v>34</v>
      </c>
      <c r="U34" s="168">
        <v>-0.72</v>
      </c>
      <c r="V34" s="167">
        <v>20.803000000000001</v>
      </c>
      <c r="W34" s="270">
        <v>202</v>
      </c>
      <c r="Y34" s="130" t="str">
        <f>+LOOKUP(B34,COD_FIN!$C$5:$C$44,COD_FIN!$B$5:$B$44)</f>
        <v>ARM</v>
      </c>
      <c r="Z34" s="168">
        <f t="shared" si="5"/>
        <v>202.04022599999999</v>
      </c>
    </row>
    <row r="35" spans="1:26" x14ac:dyDescent="0.3">
      <c r="A35" s="118">
        <f t="shared" si="4"/>
        <v>25</v>
      </c>
      <c r="B35" s="181">
        <v>106500003</v>
      </c>
      <c r="C35" s="174">
        <v>69598</v>
      </c>
      <c r="D35" s="128" t="s">
        <v>192</v>
      </c>
      <c r="E35" s="180">
        <v>39479</v>
      </c>
      <c r="F35" s="179">
        <v>41579</v>
      </c>
      <c r="G35" s="170">
        <v>274</v>
      </c>
      <c r="H35" s="171">
        <v>39.695</v>
      </c>
      <c r="I35" s="171">
        <v>59.95</v>
      </c>
      <c r="J35" s="170">
        <v>4</v>
      </c>
      <c r="K35" s="168">
        <v>9.7750000000000004</v>
      </c>
      <c r="L35" s="169">
        <v>48.33</v>
      </c>
      <c r="M35" s="168">
        <v>1.87</v>
      </c>
      <c r="N35" s="169">
        <v>42.57</v>
      </c>
      <c r="O35" s="121">
        <v>6.7149999999999999</v>
      </c>
      <c r="P35" s="169">
        <v>33.75</v>
      </c>
      <c r="Q35" s="178">
        <v>-1.9E-2</v>
      </c>
      <c r="R35" s="169">
        <v>36.9</v>
      </c>
      <c r="S35" s="121">
        <v>-1.7</v>
      </c>
      <c r="T35" s="169">
        <v>35.700000000000003</v>
      </c>
      <c r="U35" s="168">
        <v>0.27</v>
      </c>
      <c r="V35" s="167">
        <v>23.288</v>
      </c>
      <c r="W35" s="270">
        <v>196.5</v>
      </c>
      <c r="Y35" s="130" t="str">
        <f>+LOOKUP(B35,COD_FIN!$C$5:$C$44,COD_FIN!$B$5:$B$44)</f>
        <v>GMR</v>
      </c>
      <c r="Z35" s="168">
        <f t="shared" si="5"/>
        <v>196.46508599999999</v>
      </c>
    </row>
    <row r="36" spans="1:26" x14ac:dyDescent="0.3">
      <c r="A36" s="118">
        <f t="shared" si="4"/>
        <v>26</v>
      </c>
      <c r="B36" s="181">
        <v>106500003</v>
      </c>
      <c r="C36" s="174">
        <v>75365</v>
      </c>
      <c r="D36" s="128" t="s">
        <v>199</v>
      </c>
      <c r="E36" s="180">
        <v>39845</v>
      </c>
      <c r="F36" s="179">
        <v>41699</v>
      </c>
      <c r="G36" s="170">
        <v>124</v>
      </c>
      <c r="H36" s="171">
        <v>232.22</v>
      </c>
      <c r="I36" s="171">
        <v>59.64</v>
      </c>
      <c r="J36" s="170">
        <v>4</v>
      </c>
      <c r="K36" s="168">
        <v>7.48</v>
      </c>
      <c r="L36" s="169">
        <v>47.09</v>
      </c>
      <c r="M36" s="168">
        <v>9.0950000000000006</v>
      </c>
      <c r="N36" s="169">
        <v>42.075000000000003</v>
      </c>
      <c r="O36" s="121">
        <v>25.5</v>
      </c>
      <c r="P36" s="169">
        <v>33.83</v>
      </c>
      <c r="Q36" s="178">
        <v>-0.22800000000000001</v>
      </c>
      <c r="R36" s="169">
        <v>36.9</v>
      </c>
      <c r="S36" s="121">
        <v>-3.145</v>
      </c>
      <c r="T36" s="169">
        <v>37.4</v>
      </c>
      <c r="U36" s="168">
        <v>-2.52</v>
      </c>
      <c r="V36" s="167">
        <v>23.785</v>
      </c>
      <c r="W36" s="270">
        <v>196.2</v>
      </c>
      <c r="Y36" s="130" t="str">
        <f>+LOOKUP(B36,COD_FIN!$C$5:$C$44,COD_FIN!$B$5:$B$44)</f>
        <v>GMR</v>
      </c>
      <c r="Z36" s="168">
        <f t="shared" si="5"/>
        <v>196.18367400000002</v>
      </c>
    </row>
    <row r="37" spans="1:26" x14ac:dyDescent="0.3">
      <c r="A37" s="118">
        <f t="shared" si="4"/>
        <v>27</v>
      </c>
      <c r="B37" s="181">
        <v>102960001</v>
      </c>
      <c r="C37" s="174">
        <v>83437</v>
      </c>
      <c r="D37" s="128" t="s">
        <v>353</v>
      </c>
      <c r="E37" s="180">
        <v>40634</v>
      </c>
      <c r="F37" s="179">
        <v>41821</v>
      </c>
      <c r="G37" s="170">
        <v>40</v>
      </c>
      <c r="H37" s="171">
        <v>12.92</v>
      </c>
      <c r="I37" s="171">
        <v>35.177999999999997</v>
      </c>
      <c r="J37" s="170">
        <v>2</v>
      </c>
      <c r="K37" s="168">
        <v>12.664999999999999</v>
      </c>
      <c r="L37" s="169">
        <v>33.04</v>
      </c>
      <c r="M37" s="168">
        <v>0.17</v>
      </c>
      <c r="N37" s="169">
        <v>28.16</v>
      </c>
      <c r="O37" s="121">
        <v>16.065000000000001</v>
      </c>
      <c r="P37" s="169">
        <v>19.52</v>
      </c>
      <c r="Q37" s="178">
        <v>9.4999999999999998E-3</v>
      </c>
      <c r="R37" s="169">
        <v>19.899999999999999</v>
      </c>
      <c r="S37" s="121">
        <v>-1.2749999999999999</v>
      </c>
      <c r="T37" s="169">
        <v>14.775</v>
      </c>
      <c r="U37" s="168">
        <v>-1.8</v>
      </c>
      <c r="V37" s="167">
        <v>9.31</v>
      </c>
      <c r="W37" s="270">
        <v>194.2</v>
      </c>
      <c r="Y37" s="130" t="str">
        <f>+LOOKUP(B37,COD_FIN!$C$5:$C$44,COD_FIN!$B$5:$B$44)</f>
        <v>HLM</v>
      </c>
      <c r="Z37" s="168">
        <f t="shared" si="5"/>
        <v>194.21445599999998</v>
      </c>
    </row>
    <row r="38" spans="1:26" x14ac:dyDescent="0.3">
      <c r="A38" s="118">
        <f t="shared" si="4"/>
        <v>28</v>
      </c>
      <c r="B38" s="181">
        <v>190001</v>
      </c>
      <c r="C38" s="174">
        <v>86406</v>
      </c>
      <c r="D38" s="128" t="s">
        <v>188</v>
      </c>
      <c r="E38" s="180">
        <v>39934</v>
      </c>
      <c r="F38" s="179">
        <v>41487</v>
      </c>
      <c r="G38" s="170">
        <v>70</v>
      </c>
      <c r="H38" s="171">
        <v>79.56</v>
      </c>
      <c r="I38" s="171">
        <v>42.911999999999999</v>
      </c>
      <c r="J38" s="170">
        <v>3</v>
      </c>
      <c r="K38" s="168">
        <v>8.33</v>
      </c>
      <c r="L38" s="169">
        <v>39.865000000000002</v>
      </c>
      <c r="M38" s="168">
        <v>5.27</v>
      </c>
      <c r="N38" s="169">
        <v>31.024999999999999</v>
      </c>
      <c r="O38" s="121">
        <v>6.97</v>
      </c>
      <c r="P38" s="169">
        <v>24.905000000000001</v>
      </c>
      <c r="Q38" s="178">
        <v>-0.14249999999999999</v>
      </c>
      <c r="R38" s="169">
        <v>21.6</v>
      </c>
      <c r="S38" s="121">
        <v>-2.125</v>
      </c>
      <c r="T38" s="169">
        <v>13.833</v>
      </c>
      <c r="U38" s="168">
        <v>-0.99</v>
      </c>
      <c r="V38" s="167">
        <v>7.8689999999999998</v>
      </c>
      <c r="W38" s="270">
        <v>194</v>
      </c>
      <c r="Y38" s="130" t="str">
        <f>+LOOKUP(B38,COD_FIN!$C$5:$C$44,COD_FIN!$B$5:$B$44)</f>
        <v>HRE</v>
      </c>
      <c r="Z38" s="168">
        <f t="shared" si="5"/>
        <v>193.95361799999998</v>
      </c>
    </row>
    <row r="39" spans="1:26" x14ac:dyDescent="0.3">
      <c r="A39" s="118">
        <f t="shared" si="4"/>
        <v>29</v>
      </c>
      <c r="B39" s="181">
        <v>102960001</v>
      </c>
      <c r="C39" s="174">
        <v>65075</v>
      </c>
      <c r="D39" s="128" t="s">
        <v>212</v>
      </c>
      <c r="E39" s="180">
        <v>38838</v>
      </c>
      <c r="F39" s="179">
        <v>41699</v>
      </c>
      <c r="G39" s="170">
        <v>169</v>
      </c>
      <c r="H39" s="171">
        <v>115.175</v>
      </c>
      <c r="I39" s="171">
        <v>59.723999999999997</v>
      </c>
      <c r="J39" s="170">
        <v>6</v>
      </c>
      <c r="K39" s="168">
        <v>9.35</v>
      </c>
      <c r="L39" s="169">
        <v>46.325000000000003</v>
      </c>
      <c r="M39" s="168">
        <v>1.615</v>
      </c>
      <c r="N39" s="169">
        <v>40.479999999999997</v>
      </c>
      <c r="O39" s="121">
        <v>11.9</v>
      </c>
      <c r="P39" s="169">
        <v>30.888000000000002</v>
      </c>
      <c r="Q39" s="178">
        <v>0.13300000000000001</v>
      </c>
      <c r="R39" s="169">
        <v>28</v>
      </c>
      <c r="S39" s="121">
        <v>2.6349999999999998</v>
      </c>
      <c r="T39" s="169">
        <v>30.38</v>
      </c>
      <c r="U39" s="168">
        <v>2.88</v>
      </c>
      <c r="V39" s="167">
        <v>22.359000000000002</v>
      </c>
      <c r="W39" s="270">
        <v>193.6</v>
      </c>
      <c r="Y39" s="130" t="str">
        <f>+LOOKUP(B39,COD_FIN!$C$5:$C$44,COD_FIN!$B$5:$B$44)</f>
        <v>HLM</v>
      </c>
      <c r="Z39" s="168">
        <f t="shared" si="5"/>
        <v>193.58757</v>
      </c>
    </row>
    <row r="40" spans="1:26" x14ac:dyDescent="0.3">
      <c r="A40" s="118">
        <f t="shared" si="4"/>
        <v>30</v>
      </c>
      <c r="B40" s="181">
        <v>102960001</v>
      </c>
      <c r="C40" s="174">
        <v>78757</v>
      </c>
      <c r="D40" s="128" t="s">
        <v>211</v>
      </c>
      <c r="E40" s="180">
        <v>40210</v>
      </c>
      <c r="F40" s="179">
        <v>41640</v>
      </c>
      <c r="G40" s="170">
        <v>219</v>
      </c>
      <c r="H40" s="171">
        <v>-10.029999999999999</v>
      </c>
      <c r="I40" s="171">
        <v>56.898000000000003</v>
      </c>
      <c r="J40" s="170">
        <v>3</v>
      </c>
      <c r="K40" s="168">
        <v>12.07</v>
      </c>
      <c r="L40" s="169">
        <v>43.774999999999999</v>
      </c>
      <c r="M40" s="168">
        <v>-0.255</v>
      </c>
      <c r="N40" s="169">
        <v>37.74</v>
      </c>
      <c r="O40" s="121">
        <v>11.73</v>
      </c>
      <c r="P40" s="169">
        <v>28.305</v>
      </c>
      <c r="Q40" s="178">
        <v>-9.4999999999999998E-3</v>
      </c>
      <c r="R40" s="169">
        <v>28.6</v>
      </c>
      <c r="S40" s="121">
        <v>-2.9750000000000001</v>
      </c>
      <c r="T40" s="169">
        <v>28.5</v>
      </c>
      <c r="U40" s="168">
        <v>-1.62</v>
      </c>
      <c r="V40" s="167">
        <v>16.530999999999999</v>
      </c>
      <c r="W40" s="270">
        <v>193</v>
      </c>
      <c r="Y40" s="130" t="str">
        <f>+LOOKUP(B40,COD_FIN!$C$5:$C$44,COD_FIN!$B$5:$B$44)</f>
        <v>HLM</v>
      </c>
      <c r="Z40" s="168">
        <f t="shared" si="5"/>
        <v>193.04233199999999</v>
      </c>
    </row>
    <row r="41" spans="1:26" x14ac:dyDescent="0.3">
      <c r="A41" s="118">
        <f t="shared" si="4"/>
        <v>31</v>
      </c>
      <c r="B41" s="181">
        <v>2120010</v>
      </c>
      <c r="C41" s="174">
        <v>74973</v>
      </c>
      <c r="D41" s="128" t="s">
        <v>355</v>
      </c>
      <c r="E41" s="180">
        <v>39417</v>
      </c>
      <c r="F41" s="179">
        <v>41730</v>
      </c>
      <c r="G41" s="170">
        <v>107</v>
      </c>
      <c r="H41" s="171">
        <v>148.32499999999999</v>
      </c>
      <c r="I41" s="171">
        <v>54.161999999999999</v>
      </c>
      <c r="J41" s="170">
        <v>4</v>
      </c>
      <c r="K41" s="168">
        <v>8.2449999999999992</v>
      </c>
      <c r="L41" s="169">
        <v>37.008000000000003</v>
      </c>
      <c r="M41" s="168">
        <v>3.06</v>
      </c>
      <c r="N41" s="169">
        <v>31.824000000000002</v>
      </c>
      <c r="O41" s="121">
        <v>13.515000000000001</v>
      </c>
      <c r="P41" s="169">
        <v>22.968</v>
      </c>
      <c r="Q41" s="178">
        <v>-9.4999999999999998E-3</v>
      </c>
      <c r="R41" s="169">
        <v>27.6</v>
      </c>
      <c r="S41" s="121">
        <v>0.34</v>
      </c>
      <c r="T41" s="169">
        <v>26.411999999999999</v>
      </c>
      <c r="U41" s="168">
        <v>1.98</v>
      </c>
      <c r="V41" s="167">
        <v>17.181999999999999</v>
      </c>
      <c r="W41" s="270">
        <v>190.9</v>
      </c>
      <c r="Y41" s="130" t="str">
        <f>+LOOKUP(B41,COD_FIN!$C$5:$C$44,COD_FIN!$B$5:$B$44)</f>
        <v>HTF</v>
      </c>
      <c r="Z41" s="168">
        <f t="shared" si="5"/>
        <v>190.92034800000002</v>
      </c>
    </row>
    <row r="42" spans="1:26" x14ac:dyDescent="0.3">
      <c r="A42" s="118">
        <f t="shared" si="4"/>
        <v>32</v>
      </c>
      <c r="B42" s="181">
        <v>106500005</v>
      </c>
      <c r="C42" s="174">
        <v>71887</v>
      </c>
      <c r="D42" s="128" t="s">
        <v>206</v>
      </c>
      <c r="E42" s="180">
        <v>39661</v>
      </c>
      <c r="F42" s="179">
        <v>41609</v>
      </c>
      <c r="G42" s="170">
        <v>198</v>
      </c>
      <c r="H42" s="171">
        <v>162.26499999999999</v>
      </c>
      <c r="I42" s="171">
        <v>57.131999999999998</v>
      </c>
      <c r="J42" s="170">
        <v>4</v>
      </c>
      <c r="K42" s="168">
        <v>7.2249999999999996</v>
      </c>
      <c r="L42" s="169">
        <v>38.799999999999997</v>
      </c>
      <c r="M42" s="168">
        <v>8.5</v>
      </c>
      <c r="N42" s="169">
        <v>36.24</v>
      </c>
      <c r="O42" s="121">
        <v>7.2249999999999996</v>
      </c>
      <c r="P42" s="169">
        <v>24.4</v>
      </c>
      <c r="Q42" s="178">
        <v>5.7000000000000002E-2</v>
      </c>
      <c r="R42" s="169">
        <v>32.9</v>
      </c>
      <c r="S42" s="121">
        <v>0.51</v>
      </c>
      <c r="T42" s="169">
        <v>33.4</v>
      </c>
      <c r="U42" s="168">
        <v>-0.72</v>
      </c>
      <c r="V42" s="167">
        <v>20.518999999999998</v>
      </c>
      <c r="W42" s="270">
        <v>190.8</v>
      </c>
      <c r="Y42" s="130" t="str">
        <f>+LOOKUP(B42,COD_FIN!$C$5:$C$44,COD_FIN!$B$5:$B$44)</f>
        <v>ARM</v>
      </c>
      <c r="Z42" s="168">
        <f t="shared" si="5"/>
        <v>190.76405400000002</v>
      </c>
    </row>
    <row r="43" spans="1:26" x14ac:dyDescent="0.3">
      <c r="A43" s="118">
        <f t="shared" si="4"/>
        <v>33</v>
      </c>
      <c r="B43" s="181">
        <v>106500003</v>
      </c>
      <c r="C43" s="174">
        <v>76308</v>
      </c>
      <c r="D43" s="128" t="s">
        <v>354</v>
      </c>
      <c r="E43" s="180">
        <v>40148</v>
      </c>
      <c r="F43" s="179">
        <v>41609</v>
      </c>
      <c r="G43" s="170">
        <v>200</v>
      </c>
      <c r="H43" s="171">
        <v>220.66</v>
      </c>
      <c r="I43" s="171">
        <v>54.57</v>
      </c>
      <c r="J43" s="170">
        <v>3</v>
      </c>
      <c r="K43" s="168">
        <v>10.115</v>
      </c>
      <c r="L43" s="169">
        <v>41.58</v>
      </c>
      <c r="M43" s="168">
        <v>4.335</v>
      </c>
      <c r="N43" s="169">
        <v>37.979999999999997</v>
      </c>
      <c r="O43" s="121">
        <v>22.1</v>
      </c>
      <c r="P43" s="169">
        <v>24.39</v>
      </c>
      <c r="Q43" s="178">
        <v>-9.5000000000000001E-2</v>
      </c>
      <c r="R43" s="169">
        <v>27.2</v>
      </c>
      <c r="S43" s="121">
        <v>-3.74</v>
      </c>
      <c r="T43" s="169">
        <v>27.1</v>
      </c>
      <c r="U43" s="168">
        <v>-2.4300000000000002</v>
      </c>
      <c r="V43" s="167">
        <v>15.25</v>
      </c>
      <c r="W43" s="270">
        <v>189</v>
      </c>
      <c r="Y43" s="130" t="str">
        <f>+LOOKUP(B43,COD_FIN!$C$5:$C$44,COD_FIN!$B$5:$B$44)</f>
        <v>GMR</v>
      </c>
      <c r="Z43" s="168">
        <f t="shared" si="5"/>
        <v>189.02750399999999</v>
      </c>
    </row>
    <row r="44" spans="1:26" x14ac:dyDescent="0.3">
      <c r="A44" s="118">
        <f t="shared" ref="A44:A60" si="6">A43+1</f>
        <v>34</v>
      </c>
      <c r="B44" s="181">
        <v>2120001</v>
      </c>
      <c r="C44" s="174">
        <v>74957</v>
      </c>
      <c r="D44" s="128" t="s">
        <v>200</v>
      </c>
      <c r="E44" s="180">
        <v>39264</v>
      </c>
      <c r="F44" s="179">
        <v>41609</v>
      </c>
      <c r="G44" s="170">
        <v>243</v>
      </c>
      <c r="H44" s="171">
        <v>72.334999999999994</v>
      </c>
      <c r="I44" s="171">
        <v>64.200999999999993</v>
      </c>
      <c r="J44" s="170">
        <v>5</v>
      </c>
      <c r="K44" s="168">
        <v>6.5449999999999999</v>
      </c>
      <c r="L44" s="169">
        <v>48.96</v>
      </c>
      <c r="M44" s="168">
        <v>5.78</v>
      </c>
      <c r="N44" s="169">
        <v>43.52</v>
      </c>
      <c r="O44" s="121">
        <v>9.2650000000000006</v>
      </c>
      <c r="P44" s="169">
        <v>35.19</v>
      </c>
      <c r="Q44" s="178">
        <v>-0.17100000000000001</v>
      </c>
      <c r="R44" s="169">
        <v>36.5</v>
      </c>
      <c r="S44" s="121">
        <v>-0.93500000000000005</v>
      </c>
      <c r="T44" s="169">
        <v>38.200000000000003</v>
      </c>
      <c r="U44" s="168">
        <v>0.63</v>
      </c>
      <c r="V44" s="167">
        <v>27.28</v>
      </c>
      <c r="W44" s="270">
        <v>188.9</v>
      </c>
      <c r="Y44" s="130" t="str">
        <f>+LOOKUP(B44,COD_FIN!$C$5:$C$44,COD_FIN!$B$5:$B$44)</f>
        <v>HMA</v>
      </c>
      <c r="Z44" s="168">
        <f t="shared" si="5"/>
        <v>188.86509000000001</v>
      </c>
    </row>
    <row r="45" spans="1:26" x14ac:dyDescent="0.3">
      <c r="A45" s="118">
        <f t="shared" si="6"/>
        <v>35</v>
      </c>
      <c r="B45" s="181">
        <v>106500003</v>
      </c>
      <c r="C45" s="174">
        <v>78970</v>
      </c>
      <c r="D45" s="128" t="s">
        <v>354</v>
      </c>
      <c r="E45" s="180">
        <v>40210</v>
      </c>
      <c r="F45" s="179">
        <v>41699</v>
      </c>
      <c r="G45" s="170">
        <v>156</v>
      </c>
      <c r="H45" s="171">
        <v>74.204999999999998</v>
      </c>
      <c r="I45" s="171">
        <v>53.34</v>
      </c>
      <c r="J45" s="170">
        <v>3</v>
      </c>
      <c r="K45" s="168">
        <v>9.4350000000000005</v>
      </c>
      <c r="L45" s="169">
        <v>36.24</v>
      </c>
      <c r="M45" s="168">
        <v>5.27</v>
      </c>
      <c r="N45" s="169">
        <v>33.520000000000003</v>
      </c>
      <c r="O45" s="121">
        <v>14.365</v>
      </c>
      <c r="P45" s="169">
        <v>20.399999999999999</v>
      </c>
      <c r="Q45" s="178">
        <v>9.4999999999999998E-3</v>
      </c>
      <c r="R45" s="169">
        <v>28.5</v>
      </c>
      <c r="S45" s="121">
        <v>-2.5499999999999998</v>
      </c>
      <c r="T45" s="169">
        <v>26.6</v>
      </c>
      <c r="U45" s="168">
        <v>-2.52</v>
      </c>
      <c r="V45" s="167">
        <v>15.189</v>
      </c>
      <c r="W45" s="270">
        <v>188.3</v>
      </c>
      <c r="Y45" s="130" t="str">
        <f>+LOOKUP(B45,COD_FIN!$C$5:$C$44,COD_FIN!$B$5:$B$44)</f>
        <v>GMR</v>
      </c>
      <c r="Z45" s="168">
        <f t="shared" si="5"/>
        <v>188.34479999999999</v>
      </c>
    </row>
    <row r="46" spans="1:26" x14ac:dyDescent="0.3">
      <c r="A46" s="118">
        <f t="shared" si="6"/>
        <v>36</v>
      </c>
      <c r="B46" s="181">
        <v>106500003</v>
      </c>
      <c r="C46" s="174">
        <v>75386</v>
      </c>
      <c r="D46" s="128" t="s">
        <v>208</v>
      </c>
      <c r="E46" s="180">
        <v>39965</v>
      </c>
      <c r="F46" s="179">
        <v>41518</v>
      </c>
      <c r="G46" s="170">
        <v>305</v>
      </c>
      <c r="H46" s="171">
        <v>108.29</v>
      </c>
      <c r="I46" s="171">
        <v>59.62</v>
      </c>
      <c r="J46" s="170">
        <v>3</v>
      </c>
      <c r="K46" s="168">
        <v>14.535</v>
      </c>
      <c r="L46" s="169">
        <v>46.62</v>
      </c>
      <c r="M46" s="168">
        <v>4.25</v>
      </c>
      <c r="N46" s="169">
        <v>42.75</v>
      </c>
      <c r="O46" s="121">
        <v>10.54</v>
      </c>
      <c r="P46" s="169">
        <v>32.94</v>
      </c>
      <c r="Q46" s="178">
        <v>-0.17100000000000001</v>
      </c>
      <c r="R46" s="169">
        <v>36.6</v>
      </c>
      <c r="S46" s="121">
        <v>-2.4649999999999999</v>
      </c>
      <c r="T46" s="169">
        <v>35.6</v>
      </c>
      <c r="U46" s="168">
        <v>-7.65</v>
      </c>
      <c r="V46" s="167">
        <v>20.373999999999999</v>
      </c>
      <c r="W46" s="270">
        <v>188.1</v>
      </c>
      <c r="Y46" s="130" t="str">
        <f>+LOOKUP(B46,COD_FIN!$C$5:$C$44,COD_FIN!$B$5:$B$44)</f>
        <v>GMR</v>
      </c>
      <c r="Z46" s="168">
        <f t="shared" si="5"/>
        <v>188.13997799999999</v>
      </c>
    </row>
    <row r="47" spans="1:26" x14ac:dyDescent="0.3">
      <c r="A47" s="118">
        <f t="shared" si="6"/>
        <v>37</v>
      </c>
      <c r="B47" s="181">
        <v>1260001</v>
      </c>
      <c r="C47" s="174">
        <v>65588</v>
      </c>
      <c r="D47" s="128" t="s">
        <v>191</v>
      </c>
      <c r="E47" s="180">
        <v>38961</v>
      </c>
      <c r="F47" s="179">
        <v>41456</v>
      </c>
      <c r="G47" s="170">
        <v>305</v>
      </c>
      <c r="H47" s="171">
        <v>79.73</v>
      </c>
      <c r="I47" s="171">
        <v>56.65</v>
      </c>
      <c r="J47" s="170">
        <v>5</v>
      </c>
      <c r="K47" s="168">
        <v>7.82</v>
      </c>
      <c r="L47" s="169">
        <v>47.5</v>
      </c>
      <c r="M47" s="168">
        <v>4.76</v>
      </c>
      <c r="N47" s="169">
        <v>43.1</v>
      </c>
      <c r="O47" s="121">
        <v>4.76</v>
      </c>
      <c r="P47" s="169">
        <v>28.7</v>
      </c>
      <c r="Q47" s="178">
        <v>-1.9E-2</v>
      </c>
      <c r="R47" s="169">
        <v>31.3</v>
      </c>
      <c r="S47" s="121">
        <v>-1.87</v>
      </c>
      <c r="T47" s="169">
        <v>32.799999999999997</v>
      </c>
      <c r="U47" s="168">
        <v>-0.18</v>
      </c>
      <c r="V47" s="167">
        <v>22.64</v>
      </c>
      <c r="W47" s="270">
        <v>187.2</v>
      </c>
      <c r="Y47" s="130" t="str">
        <f>+LOOKUP(B47,COD_FIN!$C$5:$C$44,COD_FIN!$B$5:$B$44)</f>
        <v>HSF</v>
      </c>
      <c r="Z47" s="168">
        <f t="shared" si="5"/>
        <v>187.16446799999997</v>
      </c>
    </row>
    <row r="48" spans="1:26" x14ac:dyDescent="0.3">
      <c r="A48" s="118">
        <f t="shared" si="6"/>
        <v>38</v>
      </c>
      <c r="B48" s="181">
        <v>102960001</v>
      </c>
      <c r="C48" s="174">
        <v>74565</v>
      </c>
      <c r="D48" s="128" t="s">
        <v>350</v>
      </c>
      <c r="E48" s="180">
        <v>39904</v>
      </c>
      <c r="F48" s="179">
        <v>41699</v>
      </c>
      <c r="G48" s="170">
        <v>155</v>
      </c>
      <c r="H48" s="171">
        <v>237.065</v>
      </c>
      <c r="I48" s="171">
        <v>52.576000000000001</v>
      </c>
      <c r="J48" s="170">
        <v>4</v>
      </c>
      <c r="K48" s="168">
        <v>12.154999999999999</v>
      </c>
      <c r="L48" s="169">
        <v>40.14</v>
      </c>
      <c r="M48" s="168">
        <v>1.7849999999999999</v>
      </c>
      <c r="N48" s="169">
        <v>35.930999999999997</v>
      </c>
      <c r="O48" s="121">
        <v>14.96</v>
      </c>
      <c r="P48" s="169">
        <v>27.318000000000001</v>
      </c>
      <c r="Q48" s="178">
        <v>0.1235</v>
      </c>
      <c r="R48" s="169">
        <v>27.7</v>
      </c>
      <c r="S48" s="121">
        <v>-1.19</v>
      </c>
      <c r="T48" s="169">
        <v>25.2</v>
      </c>
      <c r="U48" s="168">
        <v>-1.71</v>
      </c>
      <c r="V48" s="167">
        <v>14.484</v>
      </c>
      <c r="W48" s="270">
        <v>185.5</v>
      </c>
      <c r="Y48" s="130" t="str">
        <f>+LOOKUP(B48,COD_FIN!$C$5:$C$44,COD_FIN!$B$5:$B$44)</f>
        <v>HLM</v>
      </c>
      <c r="Z48" s="168">
        <f t="shared" si="5"/>
        <v>185.510862</v>
      </c>
    </row>
    <row r="49" spans="1:26" x14ac:dyDescent="0.3">
      <c r="A49" s="118">
        <f t="shared" si="6"/>
        <v>39</v>
      </c>
      <c r="B49" s="181">
        <v>2120010</v>
      </c>
      <c r="C49" s="174">
        <v>79400</v>
      </c>
      <c r="D49" s="128" t="s">
        <v>218</v>
      </c>
      <c r="E49" s="180">
        <v>40057</v>
      </c>
      <c r="F49" s="179">
        <v>41760</v>
      </c>
      <c r="G49" s="170">
        <v>71</v>
      </c>
      <c r="H49" s="171">
        <v>112.71</v>
      </c>
      <c r="I49" s="171">
        <v>45.122999999999998</v>
      </c>
      <c r="J49" s="170">
        <v>2</v>
      </c>
      <c r="K49" s="168">
        <v>11.73</v>
      </c>
      <c r="L49" s="169">
        <v>36.576000000000001</v>
      </c>
      <c r="M49" s="168">
        <v>2.21</v>
      </c>
      <c r="N49" s="169">
        <v>32.183999999999997</v>
      </c>
      <c r="O49" s="121">
        <v>15.3</v>
      </c>
      <c r="P49" s="169">
        <v>25.847999999999999</v>
      </c>
      <c r="Q49" s="178">
        <v>4.7500000000000001E-2</v>
      </c>
      <c r="R49" s="169">
        <v>35.5</v>
      </c>
      <c r="S49" s="121">
        <v>1.105</v>
      </c>
      <c r="T49" s="169">
        <v>26.891999999999999</v>
      </c>
      <c r="U49" s="168">
        <v>-1.53</v>
      </c>
      <c r="V49" s="167">
        <v>17.952300000000001</v>
      </c>
      <c r="W49" s="270">
        <v>184.9</v>
      </c>
      <c r="Y49" s="130" t="str">
        <f>+LOOKUP(B49,COD_FIN!$C$5:$C$44,COD_FIN!$B$5:$B$44)</f>
        <v>HTF</v>
      </c>
      <c r="Z49" s="168">
        <f t="shared" si="5"/>
        <v>184.85807399999999</v>
      </c>
    </row>
    <row r="50" spans="1:26" x14ac:dyDescent="0.3">
      <c r="A50" s="118">
        <f t="shared" si="6"/>
        <v>40</v>
      </c>
      <c r="B50" s="181">
        <v>106500005</v>
      </c>
      <c r="C50" s="174">
        <v>75406</v>
      </c>
      <c r="D50" s="128">
        <v>302614</v>
      </c>
      <c r="E50" s="180">
        <v>39934</v>
      </c>
      <c r="F50" s="179">
        <v>41671</v>
      </c>
      <c r="G50" s="170">
        <v>141</v>
      </c>
      <c r="H50" s="171">
        <v>14.875</v>
      </c>
      <c r="I50" s="171">
        <v>41.920999999999999</v>
      </c>
      <c r="J50" s="170">
        <v>3</v>
      </c>
      <c r="K50" s="168">
        <v>8.67</v>
      </c>
      <c r="L50" s="169">
        <v>30</v>
      </c>
      <c r="M50" s="168">
        <v>5.0149999999999997</v>
      </c>
      <c r="N50" s="169">
        <v>25.6</v>
      </c>
      <c r="O50" s="121">
        <v>9.6050000000000004</v>
      </c>
      <c r="P50" s="169">
        <v>15.68</v>
      </c>
      <c r="Q50" s="178">
        <v>4.7500000000000001E-2</v>
      </c>
      <c r="R50" s="169">
        <v>17.7</v>
      </c>
      <c r="S50" s="121">
        <v>0.34</v>
      </c>
      <c r="T50" s="169">
        <v>15.159000000000001</v>
      </c>
      <c r="U50" s="168">
        <v>-0.99</v>
      </c>
      <c r="V50" s="167">
        <v>8.4789999999999992</v>
      </c>
      <c r="W50" s="270">
        <v>183.8</v>
      </c>
      <c r="Y50" s="130" t="str">
        <f>+LOOKUP(B50,COD_FIN!$C$5:$C$44,COD_FIN!$B$5:$B$44)</f>
        <v>ARM</v>
      </c>
      <c r="Z50" s="168">
        <f t="shared" si="5"/>
        <v>183.75537599999998</v>
      </c>
    </row>
    <row r="51" spans="1:26" x14ac:dyDescent="0.3">
      <c r="A51" s="118">
        <f t="shared" si="6"/>
        <v>41</v>
      </c>
      <c r="B51" s="181">
        <v>1960040</v>
      </c>
      <c r="C51" s="174">
        <v>70992</v>
      </c>
      <c r="D51" s="128" t="s">
        <v>209</v>
      </c>
      <c r="E51" s="180">
        <v>39508</v>
      </c>
      <c r="F51" s="179">
        <v>41395</v>
      </c>
      <c r="G51" s="170">
        <v>248</v>
      </c>
      <c r="H51" s="171">
        <v>95.71</v>
      </c>
      <c r="I51" s="171">
        <v>42.51</v>
      </c>
      <c r="J51" s="170">
        <v>4</v>
      </c>
      <c r="K51" s="168">
        <v>8.5850000000000009</v>
      </c>
      <c r="L51" s="169">
        <v>42.9</v>
      </c>
      <c r="M51" s="168">
        <v>3.145</v>
      </c>
      <c r="N51" s="169">
        <v>29.58</v>
      </c>
      <c r="O51" s="121">
        <v>12.92</v>
      </c>
      <c r="P51" s="169">
        <v>24.786000000000001</v>
      </c>
      <c r="Q51" s="178">
        <v>2.8500000000000001E-2</v>
      </c>
      <c r="R51" s="169">
        <v>19.2</v>
      </c>
      <c r="S51" s="121">
        <v>-1.615</v>
      </c>
      <c r="T51" s="169">
        <v>11.2</v>
      </c>
      <c r="U51" s="168">
        <v>0.18</v>
      </c>
      <c r="V51" s="167">
        <v>5.68</v>
      </c>
      <c r="W51" s="270">
        <v>183.6</v>
      </c>
      <c r="Y51" s="130" t="str">
        <f>+LOOKUP(B51,COD_FIN!$C$5:$C$44,COD_FIN!$B$5:$B$44)</f>
        <v>CVM</v>
      </c>
      <c r="Z51" s="168">
        <f t="shared" si="5"/>
        <v>183.62291400000001</v>
      </c>
    </row>
    <row r="52" spans="1:26" x14ac:dyDescent="0.3">
      <c r="A52" s="118">
        <f t="shared" si="6"/>
        <v>42</v>
      </c>
      <c r="B52" s="181">
        <v>102960001</v>
      </c>
      <c r="C52" s="174">
        <v>72577</v>
      </c>
      <c r="D52" s="128" t="s">
        <v>215</v>
      </c>
      <c r="E52" s="180">
        <v>39873</v>
      </c>
      <c r="F52" s="179">
        <v>41671</v>
      </c>
      <c r="G52" s="170">
        <v>187</v>
      </c>
      <c r="H52" s="171">
        <v>-37.06</v>
      </c>
      <c r="I52" s="171">
        <v>55.533000000000001</v>
      </c>
      <c r="J52" s="170">
        <v>3</v>
      </c>
      <c r="K52" s="168">
        <v>10.71</v>
      </c>
      <c r="L52" s="169">
        <v>43.52</v>
      </c>
      <c r="M52" s="168">
        <v>1.19</v>
      </c>
      <c r="N52" s="169">
        <v>37.314999999999998</v>
      </c>
      <c r="O52" s="121">
        <v>4.08</v>
      </c>
      <c r="P52" s="169">
        <v>28.305</v>
      </c>
      <c r="Q52" s="178">
        <v>0.17100000000000001</v>
      </c>
      <c r="R52" s="169">
        <v>28.6</v>
      </c>
      <c r="S52" s="121">
        <v>-1.87</v>
      </c>
      <c r="T52" s="169">
        <v>27.9</v>
      </c>
      <c r="U52" s="168">
        <v>-1.35</v>
      </c>
      <c r="V52" s="167">
        <v>15.555</v>
      </c>
      <c r="W52" s="270">
        <v>181.8</v>
      </c>
      <c r="Y52" s="130" t="str">
        <f>+LOOKUP(B52,COD_FIN!$C$5:$C$44,COD_FIN!$B$5:$B$44)</f>
        <v>HLM</v>
      </c>
      <c r="Z52" s="168">
        <f t="shared" si="5"/>
        <v>181.83711599999998</v>
      </c>
    </row>
    <row r="53" spans="1:26" x14ac:dyDescent="0.3">
      <c r="A53" s="118">
        <f t="shared" si="6"/>
        <v>43</v>
      </c>
      <c r="B53" s="181">
        <v>2120001</v>
      </c>
      <c r="C53" s="174">
        <v>84610</v>
      </c>
      <c r="D53" s="128">
        <v>700</v>
      </c>
      <c r="E53" s="180">
        <v>40725</v>
      </c>
      <c r="F53" s="179">
        <v>41456</v>
      </c>
      <c r="G53" s="170">
        <v>305</v>
      </c>
      <c r="H53" s="171">
        <v>124.78</v>
      </c>
      <c r="I53" s="171">
        <v>41.47</v>
      </c>
      <c r="J53" s="170">
        <v>1</v>
      </c>
      <c r="K53" s="168">
        <v>9.18</v>
      </c>
      <c r="L53" s="169">
        <v>35.64</v>
      </c>
      <c r="M53" s="168">
        <v>3.57</v>
      </c>
      <c r="N53" s="169">
        <v>28.35</v>
      </c>
      <c r="O53" s="121">
        <v>9.7750000000000004</v>
      </c>
      <c r="P53" s="169">
        <v>21.06</v>
      </c>
      <c r="Q53" s="178">
        <v>-1.9E-2</v>
      </c>
      <c r="R53" s="169">
        <v>23.5</v>
      </c>
      <c r="S53" s="121">
        <v>-0.255</v>
      </c>
      <c r="T53" s="169">
        <v>16.899999999999999</v>
      </c>
      <c r="U53" s="168">
        <v>-0.54</v>
      </c>
      <c r="V53" s="167">
        <v>6.3719999999999999</v>
      </c>
      <c r="W53" s="270">
        <v>179.8</v>
      </c>
      <c r="Y53" s="130" t="str">
        <f>+LOOKUP(B53,COD_FIN!$C$5:$C$44,COD_FIN!$B$5:$B$44)</f>
        <v>HMA</v>
      </c>
      <c r="Z53" s="168">
        <f t="shared" si="5"/>
        <v>179.78345999999999</v>
      </c>
    </row>
    <row r="54" spans="1:26" x14ac:dyDescent="0.3">
      <c r="A54" s="118">
        <f t="shared" si="6"/>
        <v>44</v>
      </c>
      <c r="B54" s="181">
        <v>102960001</v>
      </c>
      <c r="C54" s="174">
        <v>83428</v>
      </c>
      <c r="D54" s="128" t="s">
        <v>216</v>
      </c>
      <c r="E54" s="180">
        <v>40603</v>
      </c>
      <c r="F54" s="179">
        <v>41671</v>
      </c>
      <c r="G54" s="170">
        <v>193</v>
      </c>
      <c r="H54" s="171">
        <v>-7.0549999999999997</v>
      </c>
      <c r="I54" s="171">
        <v>52.152000000000001</v>
      </c>
      <c r="J54" s="170">
        <v>2</v>
      </c>
      <c r="K54" s="168">
        <v>10.71</v>
      </c>
      <c r="L54" s="169">
        <v>37.6</v>
      </c>
      <c r="M54" s="168">
        <v>3.145</v>
      </c>
      <c r="N54" s="169">
        <v>33.68</v>
      </c>
      <c r="O54" s="121">
        <v>14.45</v>
      </c>
      <c r="P54" s="169">
        <v>23.36</v>
      </c>
      <c r="Q54" s="178">
        <v>-0.23749999999999999</v>
      </c>
      <c r="R54" s="169">
        <v>26.8</v>
      </c>
      <c r="S54" s="121">
        <v>-4.42</v>
      </c>
      <c r="T54" s="169">
        <v>27.7</v>
      </c>
      <c r="U54" s="168">
        <v>-4.41</v>
      </c>
      <c r="V54" s="167">
        <v>13.377000000000001</v>
      </c>
      <c r="W54" s="270">
        <v>179.8</v>
      </c>
      <c r="Y54" s="130" t="str">
        <f>+LOOKUP(B54,COD_FIN!$C$5:$C$44,COD_FIN!$B$5:$B$44)</f>
        <v>HLM</v>
      </c>
      <c r="Z54" s="168">
        <f t="shared" si="5"/>
        <v>179.76787199999998</v>
      </c>
    </row>
    <row r="55" spans="1:26" x14ac:dyDescent="0.3">
      <c r="A55" s="118">
        <f t="shared" si="6"/>
        <v>45</v>
      </c>
      <c r="B55" s="181">
        <v>102960001</v>
      </c>
      <c r="C55" s="174">
        <v>78769</v>
      </c>
      <c r="D55" s="128" t="s">
        <v>216</v>
      </c>
      <c r="E55" s="180">
        <v>40269</v>
      </c>
      <c r="F55" s="179">
        <v>41671</v>
      </c>
      <c r="G55" s="170">
        <v>194</v>
      </c>
      <c r="H55" s="171">
        <v>-100.13</v>
      </c>
      <c r="I55" s="171">
        <v>54.57</v>
      </c>
      <c r="J55" s="170">
        <v>3</v>
      </c>
      <c r="K55" s="168">
        <v>11.984999999999999</v>
      </c>
      <c r="L55" s="169">
        <v>42.03</v>
      </c>
      <c r="M55" s="168">
        <v>1.9550000000000001</v>
      </c>
      <c r="N55" s="169">
        <v>38.43</v>
      </c>
      <c r="O55" s="121">
        <v>12.154999999999999</v>
      </c>
      <c r="P55" s="169">
        <v>25.2</v>
      </c>
      <c r="Q55" s="178">
        <v>-0.1615</v>
      </c>
      <c r="R55" s="169">
        <v>28.5</v>
      </c>
      <c r="S55" s="121">
        <v>-3.74</v>
      </c>
      <c r="T55" s="169">
        <v>27.1</v>
      </c>
      <c r="U55" s="168">
        <v>-5.13</v>
      </c>
      <c r="V55" s="167">
        <v>15.738</v>
      </c>
      <c r="W55" s="270">
        <v>178.4</v>
      </c>
      <c r="Y55" s="130" t="str">
        <f>+LOOKUP(B55,COD_FIN!$C$5:$C$44,COD_FIN!$B$5:$B$44)</f>
        <v>HLM</v>
      </c>
      <c r="Z55" s="168">
        <f t="shared" si="5"/>
        <v>178.36727399999998</v>
      </c>
    </row>
    <row r="56" spans="1:26" x14ac:dyDescent="0.3">
      <c r="A56" s="118">
        <f t="shared" si="6"/>
        <v>46</v>
      </c>
      <c r="B56" s="181">
        <v>106500003</v>
      </c>
      <c r="C56" s="174">
        <v>71909</v>
      </c>
      <c r="D56" s="128" t="s">
        <v>216</v>
      </c>
      <c r="E56" s="180">
        <v>39692</v>
      </c>
      <c r="F56" s="179">
        <v>41671</v>
      </c>
      <c r="G56" s="170">
        <v>177</v>
      </c>
      <c r="H56" s="171">
        <v>14.28</v>
      </c>
      <c r="I56" s="171">
        <v>56.603999999999999</v>
      </c>
      <c r="J56" s="170">
        <v>4</v>
      </c>
      <c r="K56" s="168">
        <v>13.09</v>
      </c>
      <c r="L56" s="169">
        <v>47.07</v>
      </c>
      <c r="M56" s="168">
        <v>-0.68</v>
      </c>
      <c r="N56" s="169">
        <v>40.86</v>
      </c>
      <c r="O56" s="121">
        <v>8.5850000000000009</v>
      </c>
      <c r="P56" s="169">
        <v>30.51</v>
      </c>
      <c r="Q56" s="178">
        <v>-0.23749999999999999</v>
      </c>
      <c r="R56" s="169">
        <v>31.4</v>
      </c>
      <c r="S56" s="121">
        <v>-4.165</v>
      </c>
      <c r="T56" s="169">
        <v>29.003</v>
      </c>
      <c r="U56" s="168">
        <v>-4.1399999999999997</v>
      </c>
      <c r="V56" s="167">
        <v>18.033999999999999</v>
      </c>
      <c r="W56" s="270">
        <v>178.2</v>
      </c>
      <c r="Y56" s="130" t="str">
        <f>+LOOKUP(B56,COD_FIN!$C$5:$C$44,COD_FIN!$B$5:$B$44)</f>
        <v>GMR</v>
      </c>
      <c r="Z56" s="168">
        <f t="shared" si="5"/>
        <v>178.20167400000003</v>
      </c>
    </row>
    <row r="57" spans="1:26" x14ac:dyDescent="0.3">
      <c r="A57" s="118">
        <f t="shared" si="6"/>
        <v>47</v>
      </c>
      <c r="B57" s="181">
        <v>106500003</v>
      </c>
      <c r="C57" s="174">
        <v>77596</v>
      </c>
      <c r="D57" s="128" t="s">
        <v>356</v>
      </c>
      <c r="E57" s="180">
        <v>40269</v>
      </c>
      <c r="F57" s="179">
        <v>41791</v>
      </c>
      <c r="G57" s="170">
        <v>62</v>
      </c>
      <c r="H57" s="171">
        <v>-225.76</v>
      </c>
      <c r="I57" s="171">
        <v>38.966999999999999</v>
      </c>
      <c r="J57" s="170">
        <v>3</v>
      </c>
      <c r="K57" s="168">
        <v>8.7550000000000008</v>
      </c>
      <c r="L57" s="169">
        <v>30.16</v>
      </c>
      <c r="M57" s="168">
        <v>2.8050000000000002</v>
      </c>
      <c r="N57" s="169">
        <v>26.08</v>
      </c>
      <c r="O57" s="121">
        <v>9.52</v>
      </c>
      <c r="P57" s="169">
        <v>15.84</v>
      </c>
      <c r="Q57" s="178">
        <v>9.5000000000000001E-2</v>
      </c>
      <c r="R57" s="169">
        <v>23.9</v>
      </c>
      <c r="S57" s="121">
        <v>-1.36</v>
      </c>
      <c r="T57" s="169">
        <v>14.616</v>
      </c>
      <c r="U57" s="168">
        <v>-1.53</v>
      </c>
      <c r="V57" s="167">
        <v>8.5399999999999991</v>
      </c>
      <c r="W57" s="270">
        <v>177.2</v>
      </c>
      <c r="Y57" s="130" t="str">
        <f>+LOOKUP(B57,COD_FIN!$C$5:$C$44,COD_FIN!$B$5:$B$44)</f>
        <v>GMR</v>
      </c>
      <c r="Z57" s="168">
        <f t="shared" si="5"/>
        <v>177.20298000000003</v>
      </c>
    </row>
    <row r="58" spans="1:26" x14ac:dyDescent="0.3">
      <c r="A58" s="118">
        <f t="shared" si="6"/>
        <v>48</v>
      </c>
      <c r="B58" s="181">
        <v>106050001</v>
      </c>
      <c r="C58" s="174">
        <v>65321</v>
      </c>
      <c r="D58" s="128" t="s">
        <v>219</v>
      </c>
      <c r="E58" s="180">
        <v>38930</v>
      </c>
      <c r="F58" s="179">
        <v>41609</v>
      </c>
      <c r="G58" s="170">
        <v>181</v>
      </c>
      <c r="H58" s="171">
        <v>213.18</v>
      </c>
      <c r="I58" s="171">
        <v>58.957000000000001</v>
      </c>
      <c r="J58" s="170">
        <v>6</v>
      </c>
      <c r="K58" s="168">
        <v>7.48</v>
      </c>
      <c r="L58" s="169">
        <v>48.195</v>
      </c>
      <c r="M58" s="168">
        <v>3.74</v>
      </c>
      <c r="N58" s="169">
        <v>40.076000000000001</v>
      </c>
      <c r="O58" s="121">
        <v>15.64</v>
      </c>
      <c r="P58" s="169">
        <v>33.368000000000002</v>
      </c>
      <c r="Q58" s="178">
        <v>-2.8500000000000001E-2</v>
      </c>
      <c r="R58" s="169">
        <v>32.299999999999997</v>
      </c>
      <c r="S58" s="121">
        <v>-1.2749999999999999</v>
      </c>
      <c r="T58" s="169">
        <v>29.3</v>
      </c>
      <c r="U58" s="168">
        <v>0.99</v>
      </c>
      <c r="V58" s="167">
        <v>18.879000000000001</v>
      </c>
      <c r="W58" s="270">
        <v>175</v>
      </c>
      <c r="Y58" s="130" t="str">
        <f>+LOOKUP(B58,COD_FIN!$C$5:$C$44,COD_FIN!$B$5:$B$44)</f>
        <v>EZJ</v>
      </c>
      <c r="Z58" s="168">
        <f t="shared" si="5"/>
        <v>175.02777000000003</v>
      </c>
    </row>
    <row r="59" spans="1:26" x14ac:dyDescent="0.3">
      <c r="A59" s="118">
        <f t="shared" si="6"/>
        <v>49</v>
      </c>
      <c r="B59" s="181">
        <v>2120010</v>
      </c>
      <c r="C59" s="174">
        <v>74967</v>
      </c>
      <c r="D59" s="128" t="s">
        <v>357</v>
      </c>
      <c r="E59" s="180">
        <v>39387</v>
      </c>
      <c r="F59" s="179">
        <v>41730</v>
      </c>
      <c r="G59" s="170">
        <v>118</v>
      </c>
      <c r="H59" s="171">
        <v>48.45</v>
      </c>
      <c r="I59" s="171">
        <v>55.517000000000003</v>
      </c>
      <c r="J59" s="170">
        <v>5</v>
      </c>
      <c r="K59" s="168">
        <v>6.97</v>
      </c>
      <c r="L59" s="169">
        <v>34.543999999999997</v>
      </c>
      <c r="M59" s="168">
        <v>4.335</v>
      </c>
      <c r="N59" s="169">
        <v>32.543999999999997</v>
      </c>
      <c r="O59" s="121">
        <v>16.32</v>
      </c>
      <c r="P59" s="169">
        <v>23.4</v>
      </c>
      <c r="Q59" s="178">
        <v>6.6500000000000004E-2</v>
      </c>
      <c r="R59" s="169">
        <v>29.9</v>
      </c>
      <c r="S59" s="121">
        <v>-3.57</v>
      </c>
      <c r="T59" s="169">
        <v>31.8</v>
      </c>
      <c r="U59" s="168">
        <v>-0.54</v>
      </c>
      <c r="V59" s="167">
        <v>20.64</v>
      </c>
      <c r="W59" s="270">
        <v>171.5</v>
      </c>
      <c r="Y59" s="130" t="str">
        <f>+LOOKUP(B59,COD_FIN!$C$5:$C$44,COD_FIN!$B$5:$B$44)</f>
        <v>HTF</v>
      </c>
      <c r="Z59" s="168">
        <f t="shared" si="5"/>
        <v>171.48113999999998</v>
      </c>
    </row>
    <row r="60" spans="1:26" x14ac:dyDescent="0.3">
      <c r="A60" s="118">
        <f t="shared" si="6"/>
        <v>50</v>
      </c>
      <c r="B60" s="181">
        <v>102960001</v>
      </c>
      <c r="C60" s="174">
        <v>67659</v>
      </c>
      <c r="D60" s="128" t="s">
        <v>217</v>
      </c>
      <c r="E60" s="180">
        <v>39295</v>
      </c>
      <c r="F60" s="179">
        <v>41821</v>
      </c>
      <c r="G60" s="170">
        <v>43</v>
      </c>
      <c r="H60" s="171">
        <v>85.51</v>
      </c>
      <c r="I60" s="171">
        <v>59.1</v>
      </c>
      <c r="J60" s="170">
        <v>6</v>
      </c>
      <c r="K60" s="168">
        <v>5.44</v>
      </c>
      <c r="L60" s="169">
        <v>51.21</v>
      </c>
      <c r="M60" s="168">
        <v>6.0350000000000001</v>
      </c>
      <c r="N60" s="169">
        <v>45.63</v>
      </c>
      <c r="O60" s="121">
        <v>8.4149999999999991</v>
      </c>
      <c r="P60" s="169">
        <v>35.1</v>
      </c>
      <c r="Q60" s="178">
        <v>-7.5999999999999998E-2</v>
      </c>
      <c r="R60" s="169">
        <v>34.200000000000003</v>
      </c>
      <c r="S60" s="121">
        <v>-2.5499999999999998</v>
      </c>
      <c r="T60" s="169">
        <v>32.936</v>
      </c>
      <c r="U60" s="168">
        <v>0.09</v>
      </c>
      <c r="V60" s="167">
        <v>26.013000000000002</v>
      </c>
      <c r="W60" s="270">
        <v>169.9</v>
      </c>
      <c r="Y60" s="130" t="str">
        <f>+LOOKUP(B60,COD_FIN!$C$5:$C$44,COD_FIN!$B$5:$B$44)</f>
        <v>HLM</v>
      </c>
      <c r="Z60" s="168">
        <f t="shared" si="5"/>
        <v>169.92775800000001</v>
      </c>
    </row>
    <row r="61" spans="1:26" x14ac:dyDescent="0.3">
      <c r="B61" s="175"/>
      <c r="Q61" s="178"/>
    </row>
    <row r="62" spans="1:26" x14ac:dyDescent="0.3">
      <c r="B62" s="175"/>
      <c r="Q62" s="178"/>
    </row>
    <row r="63" spans="1:26" x14ac:dyDescent="0.3">
      <c r="B63" s="175"/>
      <c r="Q63" s="178"/>
    </row>
    <row r="64" spans="1:26" x14ac:dyDescent="0.3">
      <c r="B64" s="175"/>
      <c r="Q64" s="178"/>
    </row>
    <row r="65" spans="2:17" x14ac:dyDescent="0.3">
      <c r="B65" s="175"/>
      <c r="Q65" s="178"/>
    </row>
    <row r="66" spans="2:17" x14ac:dyDescent="0.3">
      <c r="B66" s="175"/>
      <c r="Q66" s="178"/>
    </row>
    <row r="67" spans="2:17" x14ac:dyDescent="0.3">
      <c r="B67" s="175"/>
      <c r="Q67" s="178"/>
    </row>
    <row r="68" spans="2:17" x14ac:dyDescent="0.3">
      <c r="B68" s="175"/>
    </row>
    <row r="69" spans="2:17" x14ac:dyDescent="0.3">
      <c r="B69" s="175"/>
    </row>
    <row r="70" spans="2:17" x14ac:dyDescent="0.3">
      <c r="B70" s="175"/>
    </row>
    <row r="71" spans="2:17" x14ac:dyDescent="0.3">
      <c r="B71" s="175"/>
    </row>
    <row r="72" spans="2:17" x14ac:dyDescent="0.3">
      <c r="B72" s="175"/>
    </row>
    <row r="73" spans="2:17" x14ac:dyDescent="0.3">
      <c r="B73" s="175"/>
    </row>
    <row r="74" spans="2:17" x14ac:dyDescent="0.3">
      <c r="B74" s="175"/>
    </row>
    <row r="75" spans="2:17" x14ac:dyDescent="0.3">
      <c r="B75" s="175"/>
    </row>
    <row r="76" spans="2:17" x14ac:dyDescent="0.3">
      <c r="B76" s="175"/>
    </row>
    <row r="77" spans="2:17" x14ac:dyDescent="0.3">
      <c r="B77" s="175"/>
    </row>
    <row r="78" spans="2:17" x14ac:dyDescent="0.3">
      <c r="B78" s="175"/>
    </row>
    <row r="79" spans="2:17" x14ac:dyDescent="0.3">
      <c r="B79" s="175"/>
    </row>
    <row r="80" spans="2:17" x14ac:dyDescent="0.3">
      <c r="B80" s="175"/>
    </row>
    <row r="81" spans="2:2" x14ac:dyDescent="0.3">
      <c r="B81" s="175"/>
    </row>
    <row r="82" spans="2:2" x14ac:dyDescent="0.3">
      <c r="B82" s="175"/>
    </row>
    <row r="83" spans="2:2" x14ac:dyDescent="0.3">
      <c r="B83" s="175"/>
    </row>
    <row r="84" spans="2:2" x14ac:dyDescent="0.3">
      <c r="B84" s="175"/>
    </row>
    <row r="85" spans="2:2" x14ac:dyDescent="0.3">
      <c r="B85" s="175"/>
    </row>
    <row r="86" spans="2:2" x14ac:dyDescent="0.3">
      <c r="B86" s="175"/>
    </row>
    <row r="87" spans="2:2" x14ac:dyDescent="0.3">
      <c r="B87" s="175"/>
    </row>
    <row r="88" spans="2:2" x14ac:dyDescent="0.3">
      <c r="B88" s="175"/>
    </row>
    <row r="89" spans="2:2" x14ac:dyDescent="0.3">
      <c r="B89" s="175"/>
    </row>
    <row r="90" spans="2:2" x14ac:dyDescent="0.3">
      <c r="B90" s="175"/>
    </row>
    <row r="91" spans="2:2" x14ac:dyDescent="0.3">
      <c r="B91" s="175"/>
    </row>
    <row r="92" spans="2:2" x14ac:dyDescent="0.3">
      <c r="B92" s="175"/>
    </row>
    <row r="93" spans="2:2" x14ac:dyDescent="0.3">
      <c r="B93" s="175"/>
    </row>
    <row r="94" spans="2:2" x14ac:dyDescent="0.3">
      <c r="B94" s="175"/>
    </row>
    <row r="95" spans="2:2" x14ac:dyDescent="0.3">
      <c r="B95" s="175"/>
    </row>
    <row r="96" spans="2:2" x14ac:dyDescent="0.3">
      <c r="B96" s="175"/>
    </row>
    <row r="97" spans="2:23" s="138" customFormat="1" x14ac:dyDescent="0.3">
      <c r="B97" s="175"/>
      <c r="C97" s="174"/>
      <c r="D97" s="128"/>
      <c r="E97" s="173"/>
      <c r="F97" s="172"/>
      <c r="G97" s="170"/>
      <c r="H97" s="168"/>
      <c r="I97" s="171"/>
      <c r="J97" s="170"/>
      <c r="K97" s="168"/>
      <c r="L97" s="169"/>
      <c r="M97" s="168"/>
      <c r="N97" s="169"/>
      <c r="O97" s="167"/>
      <c r="P97" s="169"/>
      <c r="Q97" s="167"/>
      <c r="R97" s="169"/>
      <c r="S97" s="121"/>
      <c r="T97" s="169"/>
      <c r="U97" s="168"/>
      <c r="V97" s="167"/>
      <c r="W97" s="271"/>
    </row>
    <row r="98" spans="2:23" x14ac:dyDescent="0.3">
      <c r="B98" s="175"/>
    </row>
    <row r="99" spans="2:23" x14ac:dyDescent="0.3">
      <c r="B99" s="175"/>
    </row>
    <row r="100" spans="2:23" x14ac:dyDescent="0.3">
      <c r="B100" s="175"/>
    </row>
    <row r="101" spans="2:23" x14ac:dyDescent="0.3">
      <c r="B101" s="175"/>
    </row>
    <row r="102" spans="2:23" x14ac:dyDescent="0.3">
      <c r="B102" s="175"/>
    </row>
    <row r="103" spans="2:23" x14ac:dyDescent="0.3">
      <c r="B103" s="175"/>
    </row>
    <row r="104" spans="2:23" x14ac:dyDescent="0.3">
      <c r="B104" s="175"/>
    </row>
    <row r="105" spans="2:23" x14ac:dyDescent="0.3">
      <c r="B105" s="175"/>
    </row>
    <row r="106" spans="2:23" x14ac:dyDescent="0.3">
      <c r="B106" s="175"/>
    </row>
    <row r="107" spans="2:23" x14ac:dyDescent="0.3">
      <c r="B107" s="175"/>
    </row>
    <row r="108" spans="2:23" x14ac:dyDescent="0.3">
      <c r="B108" s="175"/>
    </row>
    <row r="109" spans="2:23" x14ac:dyDescent="0.3">
      <c r="B109" s="175"/>
    </row>
    <row r="110" spans="2:23" x14ac:dyDescent="0.3">
      <c r="B110" s="175"/>
    </row>
    <row r="111" spans="2:23" x14ac:dyDescent="0.3">
      <c r="B111" s="175"/>
    </row>
    <row r="112" spans="2:23" x14ac:dyDescent="0.3">
      <c r="B112" s="175"/>
    </row>
    <row r="113" spans="2:2" x14ac:dyDescent="0.3">
      <c r="B113" s="175"/>
    </row>
    <row r="114" spans="2:2" x14ac:dyDescent="0.3">
      <c r="B114" s="175"/>
    </row>
    <row r="115" spans="2:2" x14ac:dyDescent="0.3">
      <c r="B115" s="175"/>
    </row>
    <row r="116" spans="2:2" x14ac:dyDescent="0.3">
      <c r="B116" s="175"/>
    </row>
    <row r="117" spans="2:2" x14ac:dyDescent="0.3">
      <c r="B117" s="175"/>
    </row>
    <row r="118" spans="2:2" x14ac:dyDescent="0.3">
      <c r="B118" s="175"/>
    </row>
    <row r="119" spans="2:2" x14ac:dyDescent="0.3">
      <c r="B119" s="175"/>
    </row>
    <row r="120" spans="2:2" x14ac:dyDescent="0.3">
      <c r="B120" s="175"/>
    </row>
    <row r="121" spans="2:2" x14ac:dyDescent="0.3">
      <c r="B121" s="175"/>
    </row>
    <row r="122" spans="2:2" x14ac:dyDescent="0.3">
      <c r="B122" s="175"/>
    </row>
    <row r="123" spans="2:2" x14ac:dyDescent="0.3">
      <c r="B123" s="175"/>
    </row>
    <row r="124" spans="2:2" x14ac:dyDescent="0.3">
      <c r="B124" s="175"/>
    </row>
    <row r="125" spans="2:2" x14ac:dyDescent="0.3">
      <c r="B125" s="175"/>
    </row>
    <row r="126" spans="2:2" x14ac:dyDescent="0.3">
      <c r="B126" s="175"/>
    </row>
    <row r="127" spans="2:2" x14ac:dyDescent="0.3">
      <c r="B127" s="175"/>
    </row>
    <row r="128" spans="2:2" x14ac:dyDescent="0.3">
      <c r="B128" s="175"/>
    </row>
    <row r="129" spans="2:21" x14ac:dyDescent="0.3">
      <c r="B129" s="175"/>
    </row>
    <row r="130" spans="2:21" x14ac:dyDescent="0.3">
      <c r="B130" s="175"/>
    </row>
    <row r="131" spans="2:21" x14ac:dyDescent="0.3">
      <c r="B131" s="175"/>
    </row>
    <row r="132" spans="2:21" x14ac:dyDescent="0.3">
      <c r="B132" s="175"/>
    </row>
    <row r="133" spans="2:21" x14ac:dyDescent="0.3">
      <c r="B133" s="175"/>
    </row>
    <row r="134" spans="2:21" x14ac:dyDescent="0.3">
      <c r="B134" s="175"/>
    </row>
    <row r="135" spans="2:21" x14ac:dyDescent="0.3">
      <c r="B135" s="175"/>
    </row>
    <row r="136" spans="2:21" x14ac:dyDescent="0.3">
      <c r="B136" s="175"/>
    </row>
    <row r="137" spans="2:21" x14ac:dyDescent="0.3">
      <c r="B137" s="177"/>
      <c r="C137" s="176"/>
      <c r="D137" s="135"/>
      <c r="F137" s="173"/>
      <c r="H137" s="121"/>
      <c r="I137" s="167"/>
      <c r="K137" s="121"/>
      <c r="M137" s="121"/>
      <c r="U137" s="121"/>
    </row>
    <row r="138" spans="2:21" x14ac:dyDescent="0.3">
      <c r="B138" s="175"/>
    </row>
    <row r="139" spans="2:21" x14ac:dyDescent="0.3">
      <c r="B139" s="175"/>
    </row>
    <row r="140" spans="2:21" x14ac:dyDescent="0.3">
      <c r="B140" s="175"/>
    </row>
    <row r="141" spans="2:21" x14ac:dyDescent="0.3">
      <c r="B141" s="175"/>
    </row>
    <row r="142" spans="2:21" x14ac:dyDescent="0.3">
      <c r="B142" s="175"/>
    </row>
    <row r="143" spans="2:21" x14ac:dyDescent="0.3">
      <c r="B143" s="175"/>
    </row>
    <row r="144" spans="2:21" x14ac:dyDescent="0.3">
      <c r="B144" s="175"/>
    </row>
    <row r="145" spans="2:2" x14ac:dyDescent="0.3">
      <c r="B145" s="175"/>
    </row>
    <row r="146" spans="2:2" x14ac:dyDescent="0.3">
      <c r="B146" s="175"/>
    </row>
    <row r="147" spans="2:2" x14ac:dyDescent="0.3">
      <c r="B147" s="175"/>
    </row>
    <row r="148" spans="2:2" x14ac:dyDescent="0.3">
      <c r="B148" s="175"/>
    </row>
    <row r="149" spans="2:2" x14ac:dyDescent="0.3">
      <c r="B149" s="175"/>
    </row>
    <row r="150" spans="2:2" x14ac:dyDescent="0.3">
      <c r="B150" s="175"/>
    </row>
    <row r="151" spans="2:2" x14ac:dyDescent="0.3">
      <c r="B151" s="175"/>
    </row>
    <row r="152" spans="2:2" x14ac:dyDescent="0.3">
      <c r="B152" s="175"/>
    </row>
    <row r="153" spans="2:2" x14ac:dyDescent="0.3">
      <c r="B153" s="175"/>
    </row>
    <row r="154" spans="2:2" x14ac:dyDescent="0.3">
      <c r="B154" s="175"/>
    </row>
    <row r="155" spans="2:2" x14ac:dyDescent="0.3">
      <c r="B155" s="175"/>
    </row>
    <row r="156" spans="2:2" x14ac:dyDescent="0.3">
      <c r="B156" s="175"/>
    </row>
    <row r="157" spans="2:2" x14ac:dyDescent="0.3">
      <c r="B157" s="175"/>
    </row>
    <row r="158" spans="2:2" x14ac:dyDescent="0.3">
      <c r="B158" s="175"/>
    </row>
    <row r="159" spans="2:2" x14ac:dyDescent="0.3">
      <c r="B159" s="175"/>
    </row>
    <row r="160" spans="2:2" x14ac:dyDescent="0.3">
      <c r="B160" s="175"/>
    </row>
    <row r="161" spans="2:2" x14ac:dyDescent="0.3">
      <c r="B161" s="175"/>
    </row>
    <row r="162" spans="2:2" x14ac:dyDescent="0.3">
      <c r="B162" s="175"/>
    </row>
    <row r="163" spans="2:2" x14ac:dyDescent="0.3">
      <c r="B163" s="175"/>
    </row>
    <row r="164" spans="2:2" x14ac:dyDescent="0.3">
      <c r="B164" s="175"/>
    </row>
    <row r="165" spans="2:2" x14ac:dyDescent="0.3">
      <c r="B165" s="175"/>
    </row>
    <row r="166" spans="2:2" x14ac:dyDescent="0.3">
      <c r="B166" s="175"/>
    </row>
    <row r="167" spans="2:2" x14ac:dyDescent="0.3">
      <c r="B167" s="175"/>
    </row>
    <row r="168" spans="2:2" x14ac:dyDescent="0.3">
      <c r="B168" s="175"/>
    </row>
    <row r="169" spans="2:2" x14ac:dyDescent="0.3">
      <c r="B169" s="175"/>
    </row>
    <row r="170" spans="2:2" x14ac:dyDescent="0.3">
      <c r="B170" s="175"/>
    </row>
    <row r="171" spans="2:2" x14ac:dyDescent="0.3">
      <c r="B171" s="175"/>
    </row>
    <row r="172" spans="2:2" x14ac:dyDescent="0.3">
      <c r="B172" s="175"/>
    </row>
    <row r="173" spans="2:2" x14ac:dyDescent="0.3">
      <c r="B173" s="175"/>
    </row>
    <row r="174" spans="2:2" x14ac:dyDescent="0.3">
      <c r="B174" s="175"/>
    </row>
    <row r="175" spans="2:2" x14ac:dyDescent="0.3">
      <c r="B175" s="175"/>
    </row>
    <row r="176" spans="2:2" x14ac:dyDescent="0.3">
      <c r="B176" s="175"/>
    </row>
    <row r="177" spans="2:2" x14ac:dyDescent="0.3">
      <c r="B177" s="175"/>
    </row>
    <row r="178" spans="2:2" x14ac:dyDescent="0.3">
      <c r="B178" s="175"/>
    </row>
    <row r="179" spans="2:2" x14ac:dyDescent="0.3">
      <c r="B179" s="175"/>
    </row>
    <row r="180" spans="2:2" x14ac:dyDescent="0.3">
      <c r="B180" s="175"/>
    </row>
    <row r="181" spans="2:2" x14ac:dyDescent="0.3">
      <c r="B181" s="175"/>
    </row>
    <row r="182" spans="2:2" x14ac:dyDescent="0.3">
      <c r="B182" s="175"/>
    </row>
    <row r="183" spans="2:2" x14ac:dyDescent="0.3">
      <c r="B183" s="175"/>
    </row>
    <row r="184" spans="2:2" x14ac:dyDescent="0.3">
      <c r="B184" s="175"/>
    </row>
    <row r="185" spans="2:2" x14ac:dyDescent="0.3">
      <c r="B185" s="175"/>
    </row>
    <row r="186" spans="2:2" x14ac:dyDescent="0.3">
      <c r="B186" s="175"/>
    </row>
    <row r="187" spans="2:2" x14ac:dyDescent="0.3">
      <c r="B187" s="175"/>
    </row>
    <row r="188" spans="2:2" x14ac:dyDescent="0.3">
      <c r="B188" s="175"/>
    </row>
    <row r="189" spans="2:2" x14ac:dyDescent="0.3">
      <c r="B189" s="175"/>
    </row>
    <row r="190" spans="2:2" x14ac:dyDescent="0.3">
      <c r="B190" s="175"/>
    </row>
    <row r="191" spans="2:2" x14ac:dyDescent="0.3">
      <c r="B191" s="175"/>
    </row>
    <row r="192" spans="2:2" x14ac:dyDescent="0.3">
      <c r="B192" s="175"/>
    </row>
    <row r="193" spans="2:2" x14ac:dyDescent="0.3">
      <c r="B193" s="175"/>
    </row>
    <row r="194" spans="2:2" x14ac:dyDescent="0.3">
      <c r="B194" s="175"/>
    </row>
    <row r="195" spans="2:2" x14ac:dyDescent="0.3">
      <c r="B195" s="175"/>
    </row>
    <row r="196" spans="2:2" x14ac:dyDescent="0.3">
      <c r="B196" s="175"/>
    </row>
    <row r="197" spans="2:2" x14ac:dyDescent="0.3">
      <c r="B197" s="175"/>
    </row>
    <row r="198" spans="2:2" x14ac:dyDescent="0.3">
      <c r="B198" s="175"/>
    </row>
    <row r="199" spans="2:2" x14ac:dyDescent="0.3">
      <c r="B199" s="175"/>
    </row>
    <row r="200" spans="2:2" x14ac:dyDescent="0.3">
      <c r="B200" s="175"/>
    </row>
    <row r="201" spans="2:2" x14ac:dyDescent="0.3">
      <c r="B201" s="175"/>
    </row>
    <row r="202" spans="2:2" x14ac:dyDescent="0.3">
      <c r="B202" s="175"/>
    </row>
    <row r="203" spans="2:2" x14ac:dyDescent="0.3">
      <c r="B203" s="175"/>
    </row>
    <row r="204" spans="2:2" x14ac:dyDescent="0.3">
      <c r="B204" s="175"/>
    </row>
    <row r="205" spans="2:2" x14ac:dyDescent="0.3">
      <c r="B205" s="175"/>
    </row>
    <row r="206" spans="2:2" x14ac:dyDescent="0.3">
      <c r="B206" s="175"/>
    </row>
    <row r="207" spans="2:2" x14ac:dyDescent="0.3">
      <c r="B207" s="175"/>
    </row>
    <row r="208" spans="2:2" x14ac:dyDescent="0.3">
      <c r="B208" s="175"/>
    </row>
    <row r="209" spans="2:2" x14ac:dyDescent="0.3">
      <c r="B209" s="175"/>
    </row>
    <row r="210" spans="2:2" x14ac:dyDescent="0.3">
      <c r="B210" s="175"/>
    </row>
    <row r="211" spans="2:2" x14ac:dyDescent="0.3">
      <c r="B211" s="175"/>
    </row>
    <row r="212" spans="2:2" x14ac:dyDescent="0.3">
      <c r="B212" s="175"/>
    </row>
    <row r="213" spans="2:2" x14ac:dyDescent="0.3">
      <c r="B213" s="175"/>
    </row>
    <row r="214" spans="2:2" x14ac:dyDescent="0.3">
      <c r="B214" s="175"/>
    </row>
    <row r="215" spans="2:2" x14ac:dyDescent="0.3">
      <c r="B215" s="175"/>
    </row>
    <row r="216" spans="2:2" x14ac:dyDescent="0.3">
      <c r="B216" s="175"/>
    </row>
    <row r="217" spans="2:2" x14ac:dyDescent="0.3">
      <c r="B217" s="175"/>
    </row>
    <row r="218" spans="2:2" x14ac:dyDescent="0.3">
      <c r="B218" s="175"/>
    </row>
    <row r="219" spans="2:2" x14ac:dyDescent="0.3">
      <c r="B219" s="175"/>
    </row>
    <row r="220" spans="2:2" x14ac:dyDescent="0.3">
      <c r="B220" s="175"/>
    </row>
    <row r="221" spans="2:2" x14ac:dyDescent="0.3">
      <c r="B221" s="175"/>
    </row>
    <row r="222" spans="2:2" x14ac:dyDescent="0.3">
      <c r="B222" s="175"/>
    </row>
    <row r="223" spans="2:2" x14ac:dyDescent="0.3">
      <c r="B223" s="175"/>
    </row>
    <row r="224" spans="2:2" x14ac:dyDescent="0.3">
      <c r="B224" s="175"/>
    </row>
    <row r="225" spans="2:2" x14ac:dyDescent="0.3">
      <c r="B225" s="175"/>
    </row>
    <row r="226" spans="2:2" x14ac:dyDescent="0.3">
      <c r="B226" s="175"/>
    </row>
    <row r="227" spans="2:2" x14ac:dyDescent="0.3">
      <c r="B227" s="175"/>
    </row>
    <row r="228" spans="2:2" x14ac:dyDescent="0.3">
      <c r="B228" s="175"/>
    </row>
    <row r="229" spans="2:2" x14ac:dyDescent="0.3">
      <c r="B229" s="175"/>
    </row>
    <row r="230" spans="2:2" x14ac:dyDescent="0.3">
      <c r="B230" s="175"/>
    </row>
    <row r="231" spans="2:2" x14ac:dyDescent="0.3">
      <c r="B231" s="175"/>
    </row>
    <row r="232" spans="2:2" x14ac:dyDescent="0.3">
      <c r="B232" s="175"/>
    </row>
    <row r="233" spans="2:2" x14ac:dyDescent="0.3">
      <c r="B233" s="175"/>
    </row>
    <row r="234" spans="2:2" x14ac:dyDescent="0.3">
      <c r="B234" s="175"/>
    </row>
    <row r="235" spans="2:2" x14ac:dyDescent="0.3">
      <c r="B235" s="175"/>
    </row>
    <row r="236" spans="2:2" x14ac:dyDescent="0.3">
      <c r="B236" s="175"/>
    </row>
    <row r="237" spans="2:2" x14ac:dyDescent="0.3">
      <c r="B237" s="175"/>
    </row>
    <row r="238" spans="2:2" x14ac:dyDescent="0.3">
      <c r="B238" s="175"/>
    </row>
    <row r="239" spans="2:2" x14ac:dyDescent="0.3">
      <c r="B239" s="175"/>
    </row>
    <row r="240" spans="2:2" x14ac:dyDescent="0.3">
      <c r="B240" s="175"/>
    </row>
    <row r="241" spans="2:2" x14ac:dyDescent="0.3">
      <c r="B241" s="175"/>
    </row>
    <row r="242" spans="2:2" x14ac:dyDescent="0.3">
      <c r="B242" s="175"/>
    </row>
    <row r="243" spans="2:2" x14ac:dyDescent="0.3">
      <c r="B243" s="175"/>
    </row>
    <row r="244" spans="2:2" x14ac:dyDescent="0.3">
      <c r="B244" s="175"/>
    </row>
    <row r="245" spans="2:2" x14ac:dyDescent="0.3">
      <c r="B245" s="175"/>
    </row>
    <row r="246" spans="2:2" x14ac:dyDescent="0.3">
      <c r="B246" s="175"/>
    </row>
    <row r="247" spans="2:2" x14ac:dyDescent="0.3">
      <c r="B247" s="175"/>
    </row>
    <row r="248" spans="2:2" x14ac:dyDescent="0.3">
      <c r="B248" s="175"/>
    </row>
    <row r="249" spans="2:2" x14ac:dyDescent="0.3">
      <c r="B249" s="175"/>
    </row>
    <row r="250" spans="2:2" x14ac:dyDescent="0.3">
      <c r="B250" s="175"/>
    </row>
    <row r="251" spans="2:2" x14ac:dyDescent="0.3">
      <c r="B251" s="175"/>
    </row>
    <row r="252" spans="2:2" x14ac:dyDescent="0.3">
      <c r="B252" s="175"/>
    </row>
    <row r="253" spans="2:2" x14ac:dyDescent="0.3">
      <c r="B253" s="175"/>
    </row>
    <row r="254" spans="2:2" x14ac:dyDescent="0.3">
      <c r="B254" s="175"/>
    </row>
    <row r="255" spans="2:2" x14ac:dyDescent="0.3">
      <c r="B255" s="175"/>
    </row>
    <row r="256" spans="2:2" x14ac:dyDescent="0.3">
      <c r="B256" s="175"/>
    </row>
    <row r="257" spans="2:2" x14ac:dyDescent="0.3">
      <c r="B257" s="175"/>
    </row>
    <row r="258" spans="2:2" x14ac:dyDescent="0.3">
      <c r="B258" s="175"/>
    </row>
    <row r="259" spans="2:2" x14ac:dyDescent="0.3">
      <c r="B259" s="175"/>
    </row>
    <row r="260" spans="2:2" x14ac:dyDescent="0.3">
      <c r="B260" s="175"/>
    </row>
  </sheetData>
  <sheetProtection password="91E6" sheet="1" objects="1" scenarios="1" autoFilter="0" pivotTables="0"/>
  <autoFilter ref="A10:W1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13" zoomScale="90" zoomScaleNormal="90" workbookViewId="0">
      <selection activeCell="O8" sqref="O8"/>
    </sheetView>
  </sheetViews>
  <sheetFormatPr baseColWidth="10" defaultRowHeight="13.5" x14ac:dyDescent="0.3"/>
  <cols>
    <col min="1" max="1" width="11.42578125" style="114"/>
    <col min="2" max="2" width="7.5703125" style="114" customWidth="1"/>
    <col min="3" max="3" width="10.140625" style="114" customWidth="1"/>
    <col min="4" max="4" width="32.140625" style="114" hidden="1" customWidth="1"/>
    <col min="5" max="5" width="44.140625" style="114" hidden="1" customWidth="1"/>
    <col min="6" max="6" width="6" style="114" customWidth="1"/>
    <col min="7" max="7" width="7.140625" style="114" customWidth="1"/>
    <col min="8" max="8" width="6.42578125" style="114" customWidth="1"/>
    <col min="9" max="9" width="8.42578125" style="210" customWidth="1"/>
    <col min="10" max="10" width="8.42578125" style="211" customWidth="1"/>
    <col min="11" max="11" width="8.42578125" style="212" customWidth="1"/>
    <col min="12" max="13" width="8.42578125" style="115" customWidth="1"/>
    <col min="14" max="14" width="8.42578125" style="212" customWidth="1"/>
    <col min="15" max="16384" width="11.42578125" style="114"/>
  </cols>
  <sheetData>
    <row r="1" spans="1:14" x14ac:dyDescent="0.3">
      <c r="B1" s="203"/>
      <c r="C1" s="203"/>
    </row>
    <row r="2" spans="1:14" x14ac:dyDescent="0.3">
      <c r="B2" s="203"/>
      <c r="C2" s="203"/>
    </row>
    <row r="3" spans="1:14" ht="12" customHeight="1" x14ac:dyDescent="0.3">
      <c r="A3" s="113"/>
      <c r="B3" s="103"/>
      <c r="C3" s="103"/>
      <c r="D3" s="103"/>
      <c r="E3" s="103"/>
      <c r="F3" s="103"/>
      <c r="G3" s="103"/>
      <c r="H3" s="103"/>
      <c r="I3" s="298" t="s">
        <v>276</v>
      </c>
      <c r="J3" s="299"/>
      <c r="K3" s="300"/>
      <c r="L3" s="301" t="s">
        <v>277</v>
      </c>
      <c r="M3" s="302"/>
      <c r="N3" s="302"/>
    </row>
    <row r="4" spans="1:14" s="205" customFormat="1" x14ac:dyDescent="0.3">
      <c r="B4" s="205" t="s">
        <v>275</v>
      </c>
      <c r="C4" s="205" t="s">
        <v>63</v>
      </c>
      <c r="D4" s="206" t="s">
        <v>42</v>
      </c>
      <c r="E4" s="206" t="s">
        <v>62</v>
      </c>
      <c r="F4" s="205" t="s">
        <v>273</v>
      </c>
      <c r="G4" s="205" t="s">
        <v>274</v>
      </c>
      <c r="I4" s="213" t="s">
        <v>66</v>
      </c>
      <c r="J4" s="214" t="s">
        <v>65</v>
      </c>
      <c r="K4" s="215" t="s">
        <v>107</v>
      </c>
      <c r="L4" s="216" t="s">
        <v>66</v>
      </c>
      <c r="M4" s="216" t="s">
        <v>65</v>
      </c>
      <c r="N4" s="215" t="s">
        <v>107</v>
      </c>
    </row>
    <row r="5" spans="1:14" x14ac:dyDescent="0.3">
      <c r="B5" s="114" t="s">
        <v>153</v>
      </c>
      <c r="C5" s="207">
        <v>80001</v>
      </c>
      <c r="D5" s="114" t="s">
        <v>154</v>
      </c>
      <c r="E5" s="114" t="s">
        <v>264</v>
      </c>
      <c r="F5" s="114">
        <v>2014</v>
      </c>
      <c r="G5" s="114">
        <v>8</v>
      </c>
      <c r="I5" s="217">
        <f>+COUNTIF(PROD_Holstein!$M$11:$M$60,COD_FIN!B5)</f>
        <v>0</v>
      </c>
      <c r="J5" s="218">
        <f>+COUNTIF(MER_Holstein!$Y$11:$Y$60,COD_FIN!B5)</f>
        <v>1</v>
      </c>
      <c r="K5" s="212">
        <f>+I5+J5</f>
        <v>1</v>
      </c>
      <c r="L5" s="115">
        <f>+COUNTIF(PROD_Jersey!$M$11:$M$60,COD_FIN!B5)</f>
        <v>0</v>
      </c>
      <c r="M5" s="115">
        <f>+COUNTIF(MER_Jersey!$Y$11:$Y$60,COD_FIN!B5)</f>
        <v>0</v>
      </c>
      <c r="N5" s="212">
        <f>+L5+M5</f>
        <v>0</v>
      </c>
    </row>
    <row r="6" spans="1:14" x14ac:dyDescent="0.3">
      <c r="B6" s="114" t="s">
        <v>267</v>
      </c>
      <c r="C6" s="207">
        <v>110001</v>
      </c>
      <c r="D6" s="114" t="s">
        <v>234</v>
      </c>
      <c r="E6" s="114" t="s">
        <v>234</v>
      </c>
      <c r="F6" s="114">
        <v>2014</v>
      </c>
      <c r="G6" s="114">
        <v>2</v>
      </c>
      <c r="I6" s="217">
        <f>+COUNTIF(PROD_Holstein!$M$11:$M$60,COD_FIN!B6)</f>
        <v>0</v>
      </c>
      <c r="J6" s="218">
        <f>+COUNTIF(MER_Holstein!$Y$11:$Y$60,COD_FIN!B6)</f>
        <v>0</v>
      </c>
      <c r="K6" s="212">
        <f t="shared" ref="K6:K44" si="0">+I6+J6</f>
        <v>0</v>
      </c>
      <c r="L6" s="115">
        <f>+COUNTIF(PROD_Jersey!$M$11:$M$60,COD_FIN!B6)</f>
        <v>1</v>
      </c>
      <c r="M6" s="115">
        <f>+COUNTIF(MER_Jersey!$Y$11:$Y$60,COD_FIN!B6)</f>
        <v>1</v>
      </c>
      <c r="N6" s="212">
        <f t="shared" ref="N6:N44" si="1">+L6+M6</f>
        <v>2</v>
      </c>
    </row>
    <row r="7" spans="1:14" x14ac:dyDescent="0.3">
      <c r="B7" s="114" t="s">
        <v>61</v>
      </c>
      <c r="C7" s="207">
        <v>180001</v>
      </c>
      <c r="D7" s="114" t="s">
        <v>241</v>
      </c>
      <c r="E7" s="114" t="s">
        <v>242</v>
      </c>
      <c r="F7" s="114">
        <v>2013</v>
      </c>
      <c r="G7" s="114">
        <v>11</v>
      </c>
      <c r="I7" s="217">
        <f>+COUNTIF(PROD_Holstein!$M$11:$M$60,COD_FIN!B7)</f>
        <v>7</v>
      </c>
      <c r="J7" s="218">
        <f>+COUNTIF(MER_Holstein!$Y$11:$Y$60,COD_FIN!B7)</f>
        <v>3</v>
      </c>
      <c r="K7" s="212">
        <f t="shared" si="0"/>
        <v>10</v>
      </c>
      <c r="L7" s="115">
        <f>+COUNTIF(PROD_Jersey!$M$11:$M$60,COD_FIN!B7)</f>
        <v>0</v>
      </c>
      <c r="M7" s="115">
        <f>+COUNTIF(MER_Jersey!$Y$11:$Y$60,COD_FIN!B7)</f>
        <v>0</v>
      </c>
      <c r="N7" s="212">
        <f t="shared" si="1"/>
        <v>0</v>
      </c>
    </row>
    <row r="8" spans="1:14" x14ac:dyDescent="0.3">
      <c r="B8" s="114" t="s">
        <v>60</v>
      </c>
      <c r="C8" s="207">
        <v>190001</v>
      </c>
      <c r="D8" s="114" t="s">
        <v>245</v>
      </c>
      <c r="E8" s="114" t="s">
        <v>246</v>
      </c>
      <c r="F8" s="114">
        <v>2013</v>
      </c>
      <c r="G8" s="114">
        <v>11</v>
      </c>
      <c r="I8" s="217">
        <f>+COUNTIF(PROD_Holstein!$M$11:$M$60,COD_FIN!B8)</f>
        <v>0</v>
      </c>
      <c r="J8" s="218">
        <f>+COUNTIF(MER_Holstein!$Y$11:$Y$60,COD_FIN!B8)</f>
        <v>0</v>
      </c>
      <c r="K8" s="212">
        <f t="shared" si="0"/>
        <v>0</v>
      </c>
      <c r="L8" s="115">
        <f>+COUNTIF(PROD_Jersey!$M$11:$M$60,COD_FIN!B8)</f>
        <v>1</v>
      </c>
      <c r="M8" s="115">
        <f>+COUNTIF(MER_Jersey!$Y$11:$Y$60,COD_FIN!B8)</f>
        <v>4</v>
      </c>
      <c r="N8" s="212">
        <f t="shared" si="1"/>
        <v>5</v>
      </c>
    </row>
    <row r="9" spans="1:14" x14ac:dyDescent="0.3">
      <c r="B9" s="114" t="s">
        <v>299</v>
      </c>
      <c r="C9" s="207">
        <v>410001</v>
      </c>
      <c r="D9" s="114" t="s">
        <v>295</v>
      </c>
      <c r="E9" s="114" t="s">
        <v>296</v>
      </c>
      <c r="F9" s="114">
        <v>2014</v>
      </c>
      <c r="G9" s="114">
        <v>5</v>
      </c>
      <c r="I9" s="217">
        <f>+COUNTIF(PROD_Holstein!$M$11:$M$60,COD_FIN!B9)</f>
        <v>0</v>
      </c>
      <c r="J9" s="218">
        <f>+COUNTIF(MER_Holstein!$Y$11:$Y$60,COD_FIN!B9)</f>
        <v>0</v>
      </c>
      <c r="K9" s="212">
        <f t="shared" si="0"/>
        <v>0</v>
      </c>
      <c r="L9" s="115">
        <f>+COUNTIF(PROD_Jersey!$M$11:$M$60,COD_FIN!B9)</f>
        <v>8</v>
      </c>
      <c r="M9" s="115">
        <f>+COUNTIF(MER_Jersey!$Y$11:$Y$60,COD_FIN!B9)</f>
        <v>0</v>
      </c>
      <c r="N9" s="212">
        <f t="shared" si="1"/>
        <v>8</v>
      </c>
    </row>
    <row r="10" spans="1:14" x14ac:dyDescent="0.3">
      <c r="B10" s="114" t="s">
        <v>300</v>
      </c>
      <c r="C10" s="207">
        <v>460001</v>
      </c>
      <c r="D10" s="114" t="s">
        <v>297</v>
      </c>
      <c r="E10" s="114" t="s">
        <v>298</v>
      </c>
      <c r="F10" s="114">
        <v>2014</v>
      </c>
      <c r="G10" s="114">
        <v>1</v>
      </c>
      <c r="I10" s="217">
        <f>+COUNTIF(PROD_Holstein!$M$11:$M$60,COD_FIN!B10)</f>
        <v>0</v>
      </c>
      <c r="J10" s="218">
        <f>+COUNTIF(MER_Holstein!$Y$11:$Y$60,COD_FIN!B10)</f>
        <v>0</v>
      </c>
      <c r="K10" s="212">
        <f t="shared" si="0"/>
        <v>0</v>
      </c>
      <c r="L10" s="115">
        <f>+COUNTIF(PROD_Jersey!$M$11:$M$60,COD_FIN!B10)</f>
        <v>1</v>
      </c>
      <c r="M10" s="115">
        <f>+COUNTIF(MER_Jersey!$Y$11:$Y$60,COD_FIN!B10)</f>
        <v>0</v>
      </c>
      <c r="N10" s="212">
        <f t="shared" si="1"/>
        <v>1</v>
      </c>
    </row>
    <row r="11" spans="1:14" x14ac:dyDescent="0.3">
      <c r="B11" s="114" t="s">
        <v>145</v>
      </c>
      <c r="C11" s="207">
        <v>490016</v>
      </c>
      <c r="D11" s="114" t="s">
        <v>261</v>
      </c>
      <c r="E11" s="114" t="s">
        <v>262</v>
      </c>
      <c r="F11" s="114">
        <v>2014</v>
      </c>
      <c r="G11" s="114">
        <v>8</v>
      </c>
      <c r="I11" s="217">
        <f>+COUNTIF(PROD_Holstein!$M$11:$M$60,COD_FIN!B11)</f>
        <v>1</v>
      </c>
      <c r="J11" s="218">
        <f>+COUNTIF(MER_Holstein!$Y$11:$Y$60,COD_FIN!B11)</f>
        <v>0</v>
      </c>
      <c r="K11" s="212">
        <f t="shared" si="0"/>
        <v>1</v>
      </c>
      <c r="L11" s="115">
        <f>+COUNTIF(PROD_Jersey!$M$11:$M$60,COD_FIN!B11)</f>
        <v>0</v>
      </c>
      <c r="M11" s="115">
        <f>+COUNTIF(MER_Jersey!$Y$11:$Y$60,COD_FIN!B11)</f>
        <v>0</v>
      </c>
      <c r="N11" s="212">
        <f t="shared" si="1"/>
        <v>0</v>
      </c>
    </row>
    <row r="12" spans="1:14" x14ac:dyDescent="0.3">
      <c r="B12" s="114" t="s">
        <v>57</v>
      </c>
      <c r="C12" s="207">
        <v>550003</v>
      </c>
      <c r="D12" s="114" t="s">
        <v>56</v>
      </c>
      <c r="E12" s="114" t="s">
        <v>263</v>
      </c>
      <c r="F12" s="114">
        <v>2013</v>
      </c>
      <c r="G12" s="114">
        <v>4</v>
      </c>
      <c r="I12" s="217">
        <f>+COUNTIF(PROD_Holstein!$M$11:$M$60,COD_FIN!B12)</f>
        <v>0</v>
      </c>
      <c r="J12" s="218">
        <f>+COUNTIF(MER_Holstein!$Y$11:$Y$60,COD_FIN!B12)</f>
        <v>3</v>
      </c>
      <c r="K12" s="212">
        <f t="shared" si="0"/>
        <v>3</v>
      </c>
      <c r="L12" s="115">
        <f>+COUNTIF(PROD_Jersey!$M$11:$M$60,COD_FIN!B12)</f>
        <v>0</v>
      </c>
      <c r="M12" s="115">
        <f>+COUNTIF(MER_Jersey!$Y$11:$Y$60,COD_FIN!B12)</f>
        <v>0</v>
      </c>
      <c r="N12" s="212">
        <f t="shared" si="1"/>
        <v>0</v>
      </c>
    </row>
    <row r="13" spans="1:14" x14ac:dyDescent="0.3">
      <c r="B13" s="114" t="s">
        <v>310</v>
      </c>
      <c r="C13" s="207">
        <v>570001</v>
      </c>
      <c r="D13" s="114" t="s">
        <v>148</v>
      </c>
      <c r="E13" s="114" t="s">
        <v>149</v>
      </c>
      <c r="F13" s="114">
        <v>2014</v>
      </c>
      <c r="G13" s="114">
        <v>2</v>
      </c>
      <c r="I13" s="217">
        <f>+COUNTIF(PROD_Holstein!$M$11:$M$60,COD_FIN!B13)</f>
        <v>0</v>
      </c>
      <c r="J13" s="218">
        <f>+COUNTIF(MER_Holstein!$Y$11:$Y$60,COD_FIN!B13)</f>
        <v>0</v>
      </c>
      <c r="K13" s="212">
        <f t="shared" si="0"/>
        <v>0</v>
      </c>
      <c r="L13" s="115">
        <f>+COUNTIF(PROD_Jersey!$M$11:$M$60,COD_FIN!B13)</f>
        <v>4</v>
      </c>
      <c r="M13" s="115">
        <f>+COUNTIF(MER_Jersey!$Y$11:$Y$60,COD_FIN!B13)</f>
        <v>0</v>
      </c>
      <c r="N13" s="212">
        <f t="shared" si="1"/>
        <v>4</v>
      </c>
    </row>
    <row r="14" spans="1:14" x14ac:dyDescent="0.3">
      <c r="B14" s="114" t="s">
        <v>152</v>
      </c>
      <c r="C14" s="207">
        <v>760001</v>
      </c>
      <c r="D14" s="114" t="s">
        <v>150</v>
      </c>
      <c r="E14" s="114" t="s">
        <v>151</v>
      </c>
      <c r="F14" s="114">
        <v>2014</v>
      </c>
      <c r="G14" s="114">
        <v>7</v>
      </c>
      <c r="I14" s="217">
        <f>+COUNTIF(PROD_Holstein!$M$11:$M$60,COD_FIN!B14)</f>
        <v>2</v>
      </c>
      <c r="J14" s="218">
        <f>+COUNTIF(MER_Holstein!$Y$11:$Y$60,COD_FIN!B14)</f>
        <v>0</v>
      </c>
      <c r="K14" s="212">
        <f t="shared" si="0"/>
        <v>2</v>
      </c>
      <c r="L14" s="115">
        <f>+COUNTIF(PROD_Jersey!$M$11:$M$60,COD_FIN!B14)</f>
        <v>0</v>
      </c>
      <c r="M14" s="115">
        <f>+COUNTIF(MER_Jersey!$Y$11:$Y$60,COD_FIN!B14)</f>
        <v>0</v>
      </c>
      <c r="N14" s="212">
        <f t="shared" si="1"/>
        <v>0</v>
      </c>
    </row>
    <row r="15" spans="1:14" x14ac:dyDescent="0.3">
      <c r="B15" s="114" t="s">
        <v>54</v>
      </c>
      <c r="C15" s="207">
        <v>990082</v>
      </c>
      <c r="D15" s="114" t="s">
        <v>265</v>
      </c>
      <c r="E15" s="114" t="s">
        <v>266</v>
      </c>
      <c r="F15" s="114">
        <v>2014</v>
      </c>
      <c r="G15" s="114">
        <v>3</v>
      </c>
      <c r="I15" s="217">
        <f>+COUNTIF(PROD_Holstein!$M$11:$M$60,COD_FIN!B15)</f>
        <v>2</v>
      </c>
      <c r="J15" s="218">
        <f>+COUNTIF(MER_Holstein!$Y$11:$Y$60,COD_FIN!B15)</f>
        <v>0</v>
      </c>
      <c r="K15" s="212">
        <f t="shared" si="0"/>
        <v>2</v>
      </c>
      <c r="L15" s="115">
        <f>+COUNTIF(PROD_Jersey!$M$11:$M$60,COD_FIN!B15)</f>
        <v>0</v>
      </c>
      <c r="M15" s="115">
        <f>+COUNTIF(MER_Jersey!$Y$11:$Y$60,COD_FIN!B15)</f>
        <v>0</v>
      </c>
      <c r="N15" s="212">
        <f t="shared" si="1"/>
        <v>0</v>
      </c>
    </row>
    <row r="16" spans="1:14" x14ac:dyDescent="0.3">
      <c r="B16" s="114" t="s">
        <v>301</v>
      </c>
      <c r="C16" s="207">
        <v>1100001</v>
      </c>
      <c r="D16" s="114" t="s">
        <v>284</v>
      </c>
      <c r="E16" s="114" t="s">
        <v>285</v>
      </c>
      <c r="F16" s="114">
        <v>2014</v>
      </c>
      <c r="G16" s="114">
        <v>2</v>
      </c>
      <c r="I16" s="217">
        <f>+COUNTIF(PROD_Holstein!$M$11:$M$60,COD_FIN!B16)</f>
        <v>0</v>
      </c>
      <c r="J16" s="218">
        <f>+COUNTIF(MER_Holstein!$Y$11:$Y$60,COD_FIN!B16)</f>
        <v>0</v>
      </c>
      <c r="K16" s="212">
        <f t="shared" si="0"/>
        <v>0</v>
      </c>
      <c r="L16" s="115">
        <f>+COUNTIF(PROD_Jersey!$M$11:$M$60,COD_FIN!B16)</f>
        <v>1</v>
      </c>
      <c r="M16" s="115">
        <f>+COUNTIF(MER_Jersey!$Y$11:$Y$60,COD_FIN!B16)</f>
        <v>0</v>
      </c>
      <c r="N16" s="212">
        <f t="shared" si="1"/>
        <v>1</v>
      </c>
    </row>
    <row r="17" spans="2:14" x14ac:dyDescent="0.3">
      <c r="B17" s="114" t="s">
        <v>53</v>
      </c>
      <c r="C17" s="207">
        <v>1100002</v>
      </c>
      <c r="D17" s="114" t="s">
        <v>232</v>
      </c>
      <c r="E17" s="114" t="s">
        <v>233</v>
      </c>
      <c r="F17" s="114">
        <v>2014</v>
      </c>
      <c r="G17" s="114">
        <v>2</v>
      </c>
      <c r="I17" s="217">
        <f>+COUNTIF(PROD_Holstein!$M$11:$M$60,COD_FIN!B17)</f>
        <v>0</v>
      </c>
      <c r="J17" s="218">
        <f>+COUNTIF(MER_Holstein!$Y$11:$Y$60,COD_FIN!B17)</f>
        <v>0</v>
      </c>
      <c r="K17" s="212">
        <f t="shared" si="0"/>
        <v>0</v>
      </c>
      <c r="L17" s="115">
        <f>+COUNTIF(PROD_Jersey!$M$11:$M$60,COD_FIN!B17)</f>
        <v>0</v>
      </c>
      <c r="M17" s="115">
        <f>+COUNTIF(MER_Jersey!$Y$11:$Y$60,COD_FIN!B17)</f>
        <v>0</v>
      </c>
      <c r="N17" s="212">
        <f t="shared" si="1"/>
        <v>0</v>
      </c>
    </row>
    <row r="18" spans="2:14" x14ac:dyDescent="0.3">
      <c r="B18" s="114" t="s">
        <v>146</v>
      </c>
      <c r="C18" s="207">
        <v>1130001</v>
      </c>
      <c r="D18" s="114" t="s">
        <v>235</v>
      </c>
      <c r="E18" s="114" t="s">
        <v>236</v>
      </c>
      <c r="F18" s="114">
        <v>2014</v>
      </c>
      <c r="G18" s="114">
        <v>3</v>
      </c>
      <c r="I18" s="217">
        <f>+COUNTIF(PROD_Holstein!$M$11:$M$60,COD_FIN!B18)</f>
        <v>1</v>
      </c>
      <c r="J18" s="218">
        <f>+COUNTIF(MER_Holstein!$Y$11:$Y$60,COD_FIN!B18)</f>
        <v>0</v>
      </c>
      <c r="K18" s="212">
        <f t="shared" si="0"/>
        <v>1</v>
      </c>
      <c r="L18" s="115">
        <f>+COUNTIF(PROD_Jersey!$M$11:$M$60,COD_FIN!B18)</f>
        <v>0</v>
      </c>
      <c r="M18" s="115">
        <f>+COUNTIF(MER_Jersey!$Y$11:$Y$60,COD_FIN!B18)</f>
        <v>0</v>
      </c>
      <c r="N18" s="212">
        <f t="shared" si="1"/>
        <v>0</v>
      </c>
    </row>
    <row r="19" spans="2:14" x14ac:dyDescent="0.3">
      <c r="B19" s="114" t="s">
        <v>52</v>
      </c>
      <c r="C19" s="207">
        <v>1260001</v>
      </c>
      <c r="D19" s="114" t="s">
        <v>237</v>
      </c>
      <c r="E19" s="114" t="s">
        <v>238</v>
      </c>
      <c r="F19" s="114">
        <v>2014</v>
      </c>
      <c r="G19" s="114">
        <v>7</v>
      </c>
      <c r="I19" s="217">
        <f>+COUNTIF(PROD_Holstein!$M$11:$M$60,COD_FIN!B19)</f>
        <v>2</v>
      </c>
      <c r="J19" s="218">
        <f>+COUNTIF(MER_Holstein!$Y$11:$Y$60,COD_FIN!B19)</f>
        <v>1</v>
      </c>
      <c r="K19" s="212">
        <f t="shared" si="0"/>
        <v>3</v>
      </c>
      <c r="L19" s="115">
        <f>+COUNTIF(PROD_Jersey!$M$11:$M$60,COD_FIN!B19)</f>
        <v>0</v>
      </c>
      <c r="M19" s="115">
        <f>+COUNTIF(MER_Jersey!$Y$11:$Y$60,COD_FIN!B19)</f>
        <v>2</v>
      </c>
      <c r="N19" s="212">
        <f t="shared" si="1"/>
        <v>2</v>
      </c>
    </row>
    <row r="20" spans="2:14" x14ac:dyDescent="0.3">
      <c r="B20" s="114" t="s">
        <v>302</v>
      </c>
      <c r="C20" s="207">
        <v>1690001</v>
      </c>
      <c r="D20" s="114" t="s">
        <v>286</v>
      </c>
      <c r="E20" s="114" t="s">
        <v>287</v>
      </c>
      <c r="F20" s="114">
        <v>2013</v>
      </c>
      <c r="G20" s="114">
        <v>10</v>
      </c>
      <c r="I20" s="217">
        <f>+COUNTIF(PROD_Holstein!$M$11:$M$60,COD_FIN!B20)</f>
        <v>0</v>
      </c>
      <c r="J20" s="218">
        <f>+COUNTIF(MER_Holstein!$Y$11:$Y$60,COD_FIN!B20)</f>
        <v>0</v>
      </c>
      <c r="K20" s="212">
        <f t="shared" si="0"/>
        <v>0</v>
      </c>
      <c r="L20" s="115">
        <f>+COUNTIF(PROD_Jersey!$M$11:$M$60,COD_FIN!B20)</f>
        <v>0</v>
      </c>
      <c r="M20" s="115">
        <f>+COUNTIF(MER_Jersey!$Y$11:$Y$60,COD_FIN!B20)</f>
        <v>0</v>
      </c>
      <c r="N20" s="212">
        <f t="shared" si="1"/>
        <v>0</v>
      </c>
    </row>
    <row r="21" spans="2:14" x14ac:dyDescent="0.3">
      <c r="B21" s="114" t="s">
        <v>147</v>
      </c>
      <c r="C21" s="207">
        <v>1800001</v>
      </c>
      <c r="D21" s="114" t="s">
        <v>239</v>
      </c>
      <c r="E21" s="114" t="s">
        <v>240</v>
      </c>
      <c r="F21" s="114">
        <v>2014</v>
      </c>
      <c r="G21" s="114">
        <v>3</v>
      </c>
      <c r="I21" s="217">
        <f>+COUNTIF(PROD_Holstein!$M$11:$M$60,COD_FIN!B21)</f>
        <v>1</v>
      </c>
      <c r="J21" s="218">
        <f>+COUNTIF(MER_Holstein!$Y$11:$Y$60,COD_FIN!B21)</f>
        <v>0</v>
      </c>
      <c r="K21" s="212">
        <f t="shared" si="0"/>
        <v>1</v>
      </c>
      <c r="L21" s="115">
        <f>+COUNTIF(PROD_Jersey!$M$11:$M$60,COD_FIN!B21)</f>
        <v>0</v>
      </c>
      <c r="M21" s="115">
        <f>+COUNTIF(MER_Jersey!$Y$11:$Y$60,COD_FIN!B21)</f>
        <v>0</v>
      </c>
      <c r="N21" s="212">
        <f t="shared" si="1"/>
        <v>0</v>
      </c>
    </row>
    <row r="22" spans="2:14" x14ac:dyDescent="0.3">
      <c r="B22" s="114" t="s">
        <v>90</v>
      </c>
      <c r="C22" s="207">
        <v>1890027</v>
      </c>
      <c r="D22" s="114" t="s">
        <v>243</v>
      </c>
      <c r="E22" s="114" t="s">
        <v>244</v>
      </c>
      <c r="F22" s="114">
        <v>2014</v>
      </c>
      <c r="G22" s="114">
        <v>5</v>
      </c>
      <c r="I22" s="217">
        <f>+COUNTIF(PROD_Holstein!$M$11:$M$60,COD_FIN!B22)</f>
        <v>1</v>
      </c>
      <c r="J22" s="218">
        <f>+COUNTIF(MER_Holstein!$Y$11:$Y$60,COD_FIN!B22)</f>
        <v>1</v>
      </c>
      <c r="K22" s="212">
        <f t="shared" si="0"/>
        <v>2</v>
      </c>
      <c r="L22" s="115">
        <f>+COUNTIF(PROD_Jersey!$M$11:$M$60,COD_FIN!B22)</f>
        <v>0</v>
      </c>
      <c r="M22" s="115">
        <f>+COUNTIF(MER_Jersey!$Y$11:$Y$60,COD_FIN!B22)</f>
        <v>0</v>
      </c>
      <c r="N22" s="212">
        <f t="shared" si="1"/>
        <v>0</v>
      </c>
    </row>
    <row r="23" spans="2:14" x14ac:dyDescent="0.3">
      <c r="B23" s="114" t="s">
        <v>303</v>
      </c>
      <c r="C23" s="207">
        <v>1890029</v>
      </c>
      <c r="D23" s="204" t="s">
        <v>288</v>
      </c>
      <c r="E23" s="114" t="s">
        <v>289</v>
      </c>
      <c r="F23" s="114">
        <v>2014</v>
      </c>
      <c r="G23" s="114">
        <v>8</v>
      </c>
      <c r="I23" s="217">
        <f>+COUNTIF(PROD_Holstein!$M$11:$M$60,COD_FIN!B23)</f>
        <v>0</v>
      </c>
      <c r="J23" s="218">
        <f>+COUNTIF(MER_Holstein!$Y$11:$Y$60,COD_FIN!B23)</f>
        <v>0</v>
      </c>
      <c r="K23" s="212">
        <f t="shared" si="0"/>
        <v>0</v>
      </c>
      <c r="L23" s="115">
        <f>+COUNTIF(PROD_Jersey!$M$11:$M$60,COD_FIN!B23)</f>
        <v>6</v>
      </c>
      <c r="M23" s="115">
        <f>+COUNTIF(MER_Jersey!$Y$11:$Y$60,COD_FIN!B23)</f>
        <v>0</v>
      </c>
      <c r="N23" s="212">
        <f t="shared" si="1"/>
        <v>6</v>
      </c>
    </row>
    <row r="24" spans="2:14" x14ac:dyDescent="0.3">
      <c r="B24" s="114" t="s">
        <v>51</v>
      </c>
      <c r="C24" s="207">
        <v>1960026</v>
      </c>
      <c r="D24" s="204" t="s">
        <v>290</v>
      </c>
      <c r="E24" s="114" t="s">
        <v>291</v>
      </c>
      <c r="F24" s="114">
        <v>2014</v>
      </c>
      <c r="G24" s="114">
        <v>1</v>
      </c>
      <c r="I24" s="217">
        <f>+COUNTIF(PROD_Holstein!$M$11:$M$60,COD_FIN!B24)</f>
        <v>0</v>
      </c>
      <c r="J24" s="218">
        <f>+COUNTIF(MER_Holstein!$Y$11:$Y$60,COD_FIN!B24)</f>
        <v>0</v>
      </c>
      <c r="K24" s="212">
        <f t="shared" si="0"/>
        <v>0</v>
      </c>
      <c r="L24" s="115">
        <f>+COUNTIF(PROD_Jersey!$M$11:$M$60,COD_FIN!B24)</f>
        <v>1</v>
      </c>
      <c r="M24" s="115">
        <f>+COUNTIF(MER_Jersey!$Y$11:$Y$60,COD_FIN!B24)</f>
        <v>0</v>
      </c>
      <c r="N24" s="212">
        <f t="shared" si="1"/>
        <v>1</v>
      </c>
    </row>
    <row r="25" spans="2:14" x14ac:dyDescent="0.3">
      <c r="B25" s="114" t="s">
        <v>67</v>
      </c>
      <c r="C25" s="207">
        <v>1960035</v>
      </c>
      <c r="D25" s="114" t="s">
        <v>247</v>
      </c>
      <c r="E25" s="114" t="s">
        <v>248</v>
      </c>
      <c r="F25" s="114">
        <v>2013</v>
      </c>
      <c r="G25" s="114">
        <v>9</v>
      </c>
      <c r="I25" s="217">
        <f>+COUNTIF(PROD_Holstein!$M$11:$M$60,COD_FIN!B25)</f>
        <v>0</v>
      </c>
      <c r="J25" s="218">
        <f>+COUNTIF(MER_Holstein!$Y$11:$Y$60,COD_FIN!B25)</f>
        <v>0</v>
      </c>
      <c r="K25" s="212">
        <f t="shared" si="0"/>
        <v>0</v>
      </c>
      <c r="L25" s="115">
        <f>+COUNTIF(PROD_Jersey!$M$11:$M$60,COD_FIN!B25)</f>
        <v>0</v>
      </c>
      <c r="M25" s="115">
        <f>+COUNTIF(MER_Jersey!$Y$11:$Y$60,COD_FIN!B25)</f>
        <v>0</v>
      </c>
      <c r="N25" s="212">
        <f t="shared" si="1"/>
        <v>0</v>
      </c>
    </row>
    <row r="26" spans="2:14" x14ac:dyDescent="0.3">
      <c r="B26" s="114" t="s">
        <v>268</v>
      </c>
      <c r="C26" s="207">
        <v>1960040</v>
      </c>
      <c r="D26" s="114" t="s">
        <v>249</v>
      </c>
      <c r="E26" s="114" t="s">
        <v>249</v>
      </c>
      <c r="F26" s="114">
        <v>2014</v>
      </c>
      <c r="G26" s="114">
        <v>2</v>
      </c>
      <c r="I26" s="217">
        <f>+COUNTIF(PROD_Holstein!$M$11:$M$60,COD_FIN!B26)</f>
        <v>0</v>
      </c>
      <c r="J26" s="218">
        <f>+COUNTIF(MER_Holstein!$Y$11:$Y$60,COD_FIN!B26)</f>
        <v>0</v>
      </c>
      <c r="K26" s="212">
        <f t="shared" si="0"/>
        <v>0</v>
      </c>
      <c r="L26" s="115">
        <f>+COUNTIF(PROD_Jersey!$M$11:$M$60,COD_FIN!B26)</f>
        <v>0</v>
      </c>
      <c r="M26" s="115">
        <f>+COUNTIF(MER_Jersey!$Y$11:$Y$60,COD_FIN!B26)</f>
        <v>3</v>
      </c>
      <c r="N26" s="212">
        <f t="shared" si="1"/>
        <v>3</v>
      </c>
    </row>
    <row r="27" spans="2:14" x14ac:dyDescent="0.3">
      <c r="B27" s="114" t="s">
        <v>269</v>
      </c>
      <c r="C27" s="207">
        <v>2120001</v>
      </c>
      <c r="D27" s="114" t="s">
        <v>250</v>
      </c>
      <c r="E27" s="114" t="s">
        <v>250</v>
      </c>
      <c r="F27" s="114">
        <v>2014</v>
      </c>
      <c r="G27" s="114">
        <v>8</v>
      </c>
      <c r="I27" s="217">
        <f>+COUNTIF(PROD_Holstein!$M$11:$M$60,COD_FIN!B27)</f>
        <v>0</v>
      </c>
      <c r="J27" s="218">
        <f>+COUNTIF(MER_Holstein!$Y$11:$Y$60,COD_FIN!B27)</f>
        <v>0</v>
      </c>
      <c r="K27" s="212">
        <f t="shared" si="0"/>
        <v>0</v>
      </c>
      <c r="L27" s="115">
        <f>+COUNTIF(PROD_Jersey!$M$11:$M$60,COD_FIN!B27)</f>
        <v>1</v>
      </c>
      <c r="M27" s="115">
        <f>+COUNTIF(MER_Jersey!$Y$11:$Y$60,COD_FIN!B27)</f>
        <v>3</v>
      </c>
      <c r="N27" s="212">
        <f t="shared" si="1"/>
        <v>4</v>
      </c>
    </row>
    <row r="28" spans="2:14" x14ac:dyDescent="0.3">
      <c r="B28" s="114" t="s">
        <v>304</v>
      </c>
      <c r="C28" s="207">
        <v>2120010</v>
      </c>
      <c r="D28" s="114" t="s">
        <v>292</v>
      </c>
      <c r="E28" s="114" t="s">
        <v>292</v>
      </c>
      <c r="F28" s="114">
        <v>2014</v>
      </c>
      <c r="G28" s="114">
        <v>8</v>
      </c>
      <c r="I28" s="217">
        <f>+COUNTIF(PROD_Holstein!$M$11:$M$60,COD_FIN!B28)</f>
        <v>0</v>
      </c>
      <c r="J28" s="218">
        <f>+COUNTIF(MER_Holstein!$Y$11:$Y$60,COD_FIN!B28)</f>
        <v>0</v>
      </c>
      <c r="K28" s="212">
        <f t="shared" si="0"/>
        <v>0</v>
      </c>
      <c r="L28" s="115">
        <f>+COUNTIF(PROD_Jersey!$M$11:$M$60,COD_FIN!B28)</f>
        <v>0</v>
      </c>
      <c r="M28" s="115">
        <f>+COUNTIF(MER_Jersey!$Y$11:$Y$60,COD_FIN!B28)</f>
        <v>3</v>
      </c>
      <c r="N28" s="212">
        <f t="shared" si="1"/>
        <v>3</v>
      </c>
    </row>
    <row r="29" spans="2:14" x14ac:dyDescent="0.3">
      <c r="B29" s="114" t="s">
        <v>49</v>
      </c>
      <c r="C29" s="207">
        <v>2580001</v>
      </c>
      <c r="D29" s="114" t="s">
        <v>251</v>
      </c>
      <c r="E29" s="114" t="s">
        <v>252</v>
      </c>
      <c r="F29" s="114">
        <v>2014</v>
      </c>
      <c r="G29" s="114">
        <v>8</v>
      </c>
      <c r="I29" s="217">
        <f>+COUNTIF(PROD_Holstein!$M$11:$M$60,COD_FIN!B29)</f>
        <v>6</v>
      </c>
      <c r="J29" s="218">
        <f>+COUNTIF(MER_Holstein!$Y$11:$Y$60,COD_FIN!B29)</f>
        <v>2</v>
      </c>
      <c r="K29" s="212">
        <f t="shared" si="0"/>
        <v>8</v>
      </c>
      <c r="L29" s="115">
        <f>+COUNTIF(PROD_Jersey!$M$11:$M$60,COD_FIN!B29)</f>
        <v>0</v>
      </c>
      <c r="M29" s="115">
        <f>+COUNTIF(MER_Jersey!$Y$11:$Y$60,COD_FIN!B29)</f>
        <v>0</v>
      </c>
      <c r="N29" s="212">
        <f t="shared" si="1"/>
        <v>0</v>
      </c>
    </row>
    <row r="30" spans="2:14" x14ac:dyDescent="0.3">
      <c r="B30" s="114" t="s">
        <v>270</v>
      </c>
      <c r="C30" s="207">
        <v>2760001</v>
      </c>
      <c r="D30" s="114" t="s">
        <v>253</v>
      </c>
      <c r="E30" s="114" t="s">
        <v>254</v>
      </c>
      <c r="F30" s="114">
        <v>2014</v>
      </c>
      <c r="G30" s="114">
        <v>2</v>
      </c>
      <c r="I30" s="217">
        <f>+COUNTIF(PROD_Holstein!$M$11:$M$60,COD_FIN!B30)</f>
        <v>2</v>
      </c>
      <c r="J30" s="218">
        <f>+COUNTIF(MER_Holstein!$Y$11:$Y$60,COD_FIN!B30)</f>
        <v>1</v>
      </c>
      <c r="K30" s="212">
        <f t="shared" si="0"/>
        <v>3</v>
      </c>
      <c r="L30" s="115">
        <f>+COUNTIF(PROD_Jersey!$M$11:$M$60,COD_FIN!B30)</f>
        <v>0</v>
      </c>
      <c r="M30" s="115">
        <f>+COUNTIF(MER_Jersey!$Y$11:$Y$60,COD_FIN!B30)</f>
        <v>0</v>
      </c>
      <c r="N30" s="212">
        <f t="shared" si="1"/>
        <v>0</v>
      </c>
    </row>
    <row r="31" spans="2:14" x14ac:dyDescent="0.3">
      <c r="B31" s="114" t="s">
        <v>48</v>
      </c>
      <c r="C31" s="207">
        <v>2840001</v>
      </c>
      <c r="D31" s="114" t="s">
        <v>255</v>
      </c>
      <c r="E31" s="114" t="s">
        <v>256</v>
      </c>
      <c r="F31" s="114">
        <v>2014</v>
      </c>
      <c r="G31" s="114">
        <v>8</v>
      </c>
      <c r="I31" s="217">
        <f>+COUNTIF(PROD_Holstein!$M$11:$M$60,COD_FIN!B31)</f>
        <v>5</v>
      </c>
      <c r="J31" s="218">
        <f>+COUNTIF(MER_Holstein!$Y$11:$Y$60,COD_FIN!B31)</f>
        <v>11</v>
      </c>
      <c r="K31" s="212">
        <f t="shared" si="0"/>
        <v>16</v>
      </c>
      <c r="L31" s="115">
        <f>+COUNTIF(PROD_Jersey!$M$11:$M$60,COD_FIN!B31)</f>
        <v>0</v>
      </c>
      <c r="M31" s="115">
        <f>+COUNTIF(MER_Jersey!$Y$11:$Y$60,COD_FIN!B31)</f>
        <v>0</v>
      </c>
      <c r="N31" s="212">
        <f t="shared" si="1"/>
        <v>0</v>
      </c>
    </row>
    <row r="32" spans="2:14" x14ac:dyDescent="0.3">
      <c r="B32" s="114" t="s">
        <v>305</v>
      </c>
      <c r="C32" s="207">
        <v>2850002</v>
      </c>
      <c r="D32" s="114" t="s">
        <v>293</v>
      </c>
      <c r="E32" s="114" t="s">
        <v>294</v>
      </c>
      <c r="F32" s="114">
        <v>2014</v>
      </c>
      <c r="G32" s="114">
        <v>2</v>
      </c>
      <c r="I32" s="217">
        <f>+COUNTIF(PROD_Holstein!$M$11:$M$60,COD_FIN!B32)</f>
        <v>0</v>
      </c>
      <c r="J32" s="218">
        <f>+COUNTIF(MER_Holstein!$Y$11:$Y$60,COD_FIN!B32)</f>
        <v>0</v>
      </c>
      <c r="K32" s="212">
        <f t="shared" si="0"/>
        <v>0</v>
      </c>
      <c r="L32" s="115">
        <f>+COUNTIF(PROD_Jersey!$M$11:$M$60,COD_FIN!B32)</f>
        <v>0</v>
      </c>
      <c r="M32" s="115">
        <f>+COUNTIF(MER_Jersey!$Y$11:$Y$60,COD_FIN!B32)</f>
        <v>0</v>
      </c>
      <c r="N32" s="212">
        <f t="shared" si="1"/>
        <v>0</v>
      </c>
    </row>
    <row r="33" spans="2:14" x14ac:dyDescent="0.3">
      <c r="B33" s="114" t="s">
        <v>306</v>
      </c>
      <c r="C33" s="207">
        <v>3040001</v>
      </c>
      <c r="D33" s="114" t="s">
        <v>257</v>
      </c>
      <c r="E33" s="114" t="s">
        <v>258</v>
      </c>
      <c r="F33" s="114">
        <v>2013</v>
      </c>
      <c r="G33" s="114">
        <v>6</v>
      </c>
      <c r="I33" s="217">
        <f>+COUNTIF(PROD_Holstein!$M$11:$M$60,COD_FIN!B33)</f>
        <v>0</v>
      </c>
      <c r="J33" s="218">
        <f>+COUNTIF(MER_Holstein!$Y$11:$Y$60,COD_FIN!B33)</f>
        <v>0</v>
      </c>
      <c r="K33" s="212">
        <f t="shared" si="0"/>
        <v>0</v>
      </c>
      <c r="L33" s="115">
        <f>+COUNTIF(PROD_Jersey!$M$11:$M$60,COD_FIN!B33)</f>
        <v>0</v>
      </c>
      <c r="M33" s="115">
        <f>+COUNTIF(MER_Jersey!$Y$11:$Y$60,COD_FIN!B33)</f>
        <v>0</v>
      </c>
      <c r="N33" s="212">
        <f t="shared" si="1"/>
        <v>0</v>
      </c>
    </row>
    <row r="34" spans="2:14" x14ac:dyDescent="0.3">
      <c r="B34" s="114" t="s">
        <v>50</v>
      </c>
      <c r="C34" s="207">
        <v>3600001</v>
      </c>
      <c r="D34" s="114" t="s">
        <v>259</v>
      </c>
      <c r="E34" s="114" t="s">
        <v>260</v>
      </c>
      <c r="F34" s="114">
        <v>2014</v>
      </c>
      <c r="G34" s="114">
        <v>7</v>
      </c>
      <c r="I34" s="217">
        <f>+COUNTIF(PROD_Holstein!$M$11:$M$60,COD_FIN!B34)</f>
        <v>4</v>
      </c>
      <c r="J34" s="218">
        <f>+COUNTIF(MER_Holstein!$Y$11:$Y$60,COD_FIN!B34)</f>
        <v>13</v>
      </c>
      <c r="K34" s="212">
        <f t="shared" si="0"/>
        <v>17</v>
      </c>
      <c r="L34" s="115">
        <f>+COUNTIF(PROD_Jersey!$M$11:$M$60,COD_FIN!B34)</f>
        <v>0</v>
      </c>
      <c r="M34" s="115">
        <f>+COUNTIF(MER_Jersey!$Y$11:$Y$60,COD_FIN!B34)</f>
        <v>0</v>
      </c>
      <c r="N34" s="212">
        <f t="shared" si="1"/>
        <v>0</v>
      </c>
    </row>
    <row r="35" spans="2:14" x14ac:dyDescent="0.3">
      <c r="B35" s="114" t="s">
        <v>307</v>
      </c>
      <c r="C35" s="207">
        <v>100970001</v>
      </c>
      <c r="D35" s="114" t="s">
        <v>278</v>
      </c>
      <c r="E35" s="114" t="s">
        <v>279</v>
      </c>
      <c r="F35" s="114">
        <v>2014</v>
      </c>
      <c r="G35" s="114">
        <v>7</v>
      </c>
      <c r="I35" s="217">
        <f>+COUNTIF(PROD_Holstein!$M$11:$M$60,COD_FIN!B35)</f>
        <v>0</v>
      </c>
      <c r="J35" s="218">
        <f>+COUNTIF(MER_Holstein!$Y$11:$Y$60,COD_FIN!B35)</f>
        <v>0</v>
      </c>
      <c r="K35" s="212">
        <f t="shared" si="0"/>
        <v>0</v>
      </c>
      <c r="L35" s="115">
        <f>+COUNTIF(PROD_Jersey!$M$11:$M$60,COD_FIN!B35)</f>
        <v>0</v>
      </c>
      <c r="M35" s="115">
        <f>+COUNTIF(MER_Jersey!$Y$11:$Y$60,COD_FIN!B35)</f>
        <v>0</v>
      </c>
      <c r="N35" s="212">
        <f t="shared" si="1"/>
        <v>0</v>
      </c>
    </row>
    <row r="36" spans="2:14" x14ac:dyDescent="0.3">
      <c r="B36" s="114" t="s">
        <v>64</v>
      </c>
      <c r="C36" s="207">
        <v>102960001</v>
      </c>
      <c r="D36" s="114" t="s">
        <v>59</v>
      </c>
      <c r="E36" s="114" t="s">
        <v>221</v>
      </c>
      <c r="F36" s="114">
        <v>2014</v>
      </c>
      <c r="G36" s="114">
        <v>8</v>
      </c>
      <c r="I36" s="217">
        <f>+COUNTIF(PROD_Holstein!$M$11:$M$60,COD_FIN!B36)</f>
        <v>9</v>
      </c>
      <c r="J36" s="218">
        <f>+COUNTIF(MER_Holstein!$Y$11:$Y$60,COD_FIN!B36)</f>
        <v>4</v>
      </c>
      <c r="K36" s="212">
        <f t="shared" si="0"/>
        <v>13</v>
      </c>
      <c r="L36" s="115">
        <f>+COUNTIF(PROD_Jersey!$M$11:$M$60,COD_FIN!B36)</f>
        <v>1</v>
      </c>
      <c r="M36" s="115">
        <f>+COUNTIF(MER_Jersey!$Y$11:$Y$60,COD_FIN!B36)</f>
        <v>12</v>
      </c>
      <c r="N36" s="212">
        <f t="shared" si="1"/>
        <v>13</v>
      </c>
    </row>
    <row r="37" spans="2:14" x14ac:dyDescent="0.3">
      <c r="B37" s="114" t="s">
        <v>308</v>
      </c>
      <c r="C37" s="207">
        <v>104890001</v>
      </c>
      <c r="D37" s="114" t="s">
        <v>280</v>
      </c>
      <c r="E37" s="114" t="s">
        <v>281</v>
      </c>
      <c r="F37" s="114">
        <v>2014</v>
      </c>
      <c r="G37" s="114">
        <v>2</v>
      </c>
      <c r="I37" s="217">
        <f>+COUNTIF(PROD_Holstein!$M$11:$M$60,COD_FIN!B37)</f>
        <v>0</v>
      </c>
      <c r="J37" s="218">
        <f>+COUNTIF(MER_Holstein!$Y$11:$Y$60,COD_FIN!B37)</f>
        <v>0</v>
      </c>
      <c r="K37" s="212">
        <f t="shared" si="0"/>
        <v>0</v>
      </c>
      <c r="L37" s="115">
        <f>+COUNTIF(PROD_Jersey!$M$11:$M$60,COD_FIN!B37)</f>
        <v>8</v>
      </c>
      <c r="M37" s="115">
        <f>+COUNTIF(MER_Jersey!$Y$11:$Y$60,COD_FIN!B37)</f>
        <v>0</v>
      </c>
      <c r="N37" s="212">
        <f t="shared" si="1"/>
        <v>8</v>
      </c>
    </row>
    <row r="38" spans="2:14" x14ac:dyDescent="0.3">
      <c r="B38" s="114" t="s">
        <v>89</v>
      </c>
      <c r="C38" s="207">
        <v>104900001</v>
      </c>
      <c r="D38" s="114" t="s">
        <v>222</v>
      </c>
      <c r="E38" s="114" t="s">
        <v>223</v>
      </c>
      <c r="F38" s="114">
        <v>2014</v>
      </c>
      <c r="G38" s="114">
        <v>1</v>
      </c>
      <c r="I38" s="217">
        <f>+COUNTIF(PROD_Holstein!$M$11:$M$60,COD_FIN!B38)</f>
        <v>0</v>
      </c>
      <c r="J38" s="218">
        <f>+COUNTIF(MER_Holstein!$Y$11:$Y$60,COD_FIN!B38)</f>
        <v>0</v>
      </c>
      <c r="K38" s="212">
        <f t="shared" si="0"/>
        <v>0</v>
      </c>
      <c r="L38" s="115">
        <f>+COUNTIF(PROD_Jersey!$M$11:$M$60,COD_FIN!B38)</f>
        <v>0</v>
      </c>
      <c r="M38" s="115">
        <f>+COUNTIF(MER_Jersey!$Y$11:$Y$60,COD_FIN!B38)</f>
        <v>0</v>
      </c>
      <c r="N38" s="212">
        <f t="shared" si="1"/>
        <v>0</v>
      </c>
    </row>
    <row r="39" spans="2:14" x14ac:dyDescent="0.3">
      <c r="B39" s="114" t="s">
        <v>271</v>
      </c>
      <c r="C39" s="207">
        <v>106050001</v>
      </c>
      <c r="D39" s="114" t="s">
        <v>224</v>
      </c>
      <c r="E39" s="114" t="s">
        <v>225</v>
      </c>
      <c r="F39" s="114">
        <v>2014</v>
      </c>
      <c r="G39" s="114">
        <v>8</v>
      </c>
      <c r="I39" s="217">
        <f>+COUNTIF(PROD_Holstein!$M$11:$M$60,COD_FIN!B39)</f>
        <v>0</v>
      </c>
      <c r="J39" s="218">
        <f>+COUNTIF(MER_Holstein!$Y$11:$Y$60,COD_FIN!B39)</f>
        <v>0</v>
      </c>
      <c r="K39" s="212">
        <f t="shared" si="0"/>
        <v>0</v>
      </c>
      <c r="L39" s="115">
        <f>+COUNTIF(PROD_Jersey!$M$11:$M$60,COD_FIN!B39)</f>
        <v>2</v>
      </c>
      <c r="M39" s="115">
        <f>+COUNTIF(MER_Jersey!$Y$11:$Y$60,COD_FIN!B39)</f>
        <v>3</v>
      </c>
      <c r="N39" s="212">
        <f t="shared" si="1"/>
        <v>5</v>
      </c>
    </row>
    <row r="40" spans="2:14" x14ac:dyDescent="0.3">
      <c r="B40" s="114" t="s">
        <v>55</v>
      </c>
      <c r="C40" s="207">
        <v>106500002</v>
      </c>
      <c r="D40" s="114" t="s">
        <v>226</v>
      </c>
      <c r="E40" s="114" t="s">
        <v>227</v>
      </c>
      <c r="F40" s="114">
        <v>2014</v>
      </c>
      <c r="G40" s="114">
        <v>8</v>
      </c>
      <c r="I40" s="217">
        <f>+COUNTIF(PROD_Holstein!$M$11:$M$60,COD_FIN!B40)</f>
        <v>2</v>
      </c>
      <c r="J40" s="218">
        <f>+COUNTIF(MER_Holstein!$Y$11:$Y$60,COD_FIN!B40)</f>
        <v>9</v>
      </c>
      <c r="K40" s="212">
        <f t="shared" si="0"/>
        <v>11</v>
      </c>
      <c r="L40" s="115">
        <f>+COUNTIF(PROD_Jersey!$M$11:$M$60,COD_FIN!B40)</f>
        <v>0</v>
      </c>
      <c r="M40" s="115">
        <f>+COUNTIF(MER_Jersey!$Y$11:$Y$60,COD_FIN!B40)</f>
        <v>0</v>
      </c>
      <c r="N40" s="212">
        <f t="shared" si="1"/>
        <v>0</v>
      </c>
    </row>
    <row r="41" spans="2:14" x14ac:dyDescent="0.3">
      <c r="B41" s="114" t="s">
        <v>272</v>
      </c>
      <c r="C41" s="207">
        <v>106500003</v>
      </c>
      <c r="D41" s="114" t="s">
        <v>228</v>
      </c>
      <c r="E41" s="114" t="s">
        <v>227</v>
      </c>
      <c r="F41" s="114">
        <v>2014</v>
      </c>
      <c r="G41" s="114">
        <v>8</v>
      </c>
      <c r="I41" s="217">
        <f>+COUNTIF(PROD_Holstein!$M$11:$M$60,COD_FIN!B41)</f>
        <v>0</v>
      </c>
      <c r="J41" s="218">
        <f>+COUNTIF(MER_Holstein!$Y$11:$Y$60,COD_FIN!B41)</f>
        <v>0</v>
      </c>
      <c r="K41" s="212">
        <f t="shared" si="0"/>
        <v>0</v>
      </c>
      <c r="L41" s="115">
        <f>+COUNTIF(PROD_Jersey!$M$11:$M$60,COD_FIN!B41)</f>
        <v>8</v>
      </c>
      <c r="M41" s="115">
        <f>+COUNTIF(MER_Jersey!$Y$11:$Y$60,COD_FIN!B41)</f>
        <v>15</v>
      </c>
      <c r="N41" s="212">
        <f t="shared" si="1"/>
        <v>23</v>
      </c>
    </row>
    <row r="42" spans="2:14" x14ac:dyDescent="0.3">
      <c r="B42" s="114" t="s">
        <v>88</v>
      </c>
      <c r="C42" s="207">
        <v>106500005</v>
      </c>
      <c r="D42" s="114" t="s">
        <v>87</v>
      </c>
      <c r="E42" s="114" t="s">
        <v>229</v>
      </c>
      <c r="F42" s="114">
        <v>2014</v>
      </c>
      <c r="G42" s="114">
        <v>8</v>
      </c>
      <c r="I42" s="217">
        <f>+COUNTIF(PROD_Holstein!$M$11:$M$60,COD_FIN!B42)</f>
        <v>0</v>
      </c>
      <c r="J42" s="218">
        <f>+COUNTIF(MER_Holstein!$Y$11:$Y$60,COD_FIN!B42)</f>
        <v>1</v>
      </c>
      <c r="K42" s="212">
        <f t="shared" si="0"/>
        <v>1</v>
      </c>
      <c r="L42" s="115">
        <f>+COUNTIF(PROD_Jersey!$M$11:$M$60,COD_FIN!B42)</f>
        <v>0</v>
      </c>
      <c r="M42" s="115">
        <f>+COUNTIF(MER_Jersey!$Y$11:$Y$60,COD_FIN!B42)</f>
        <v>4</v>
      </c>
      <c r="N42" s="212">
        <f t="shared" si="1"/>
        <v>4</v>
      </c>
    </row>
    <row r="43" spans="2:14" x14ac:dyDescent="0.3">
      <c r="B43" s="114" t="s">
        <v>58</v>
      </c>
      <c r="C43" s="207">
        <v>106730001</v>
      </c>
      <c r="D43" s="114" t="s">
        <v>230</v>
      </c>
      <c r="E43" s="114" t="s">
        <v>231</v>
      </c>
      <c r="F43" s="114">
        <v>2014</v>
      </c>
      <c r="G43" s="114">
        <v>3</v>
      </c>
      <c r="I43" s="217">
        <f>+COUNTIF(PROD_Holstein!$M$11:$M$60,COD_FIN!B43)</f>
        <v>5</v>
      </c>
      <c r="J43" s="218">
        <f>+COUNTIF(MER_Holstein!$Y$11:$Y$60,COD_FIN!B43)</f>
        <v>0</v>
      </c>
      <c r="K43" s="212">
        <f t="shared" si="0"/>
        <v>5</v>
      </c>
      <c r="L43" s="115">
        <f>+COUNTIF(PROD_Jersey!$M$11:$M$60,COD_FIN!B43)</f>
        <v>1</v>
      </c>
      <c r="M43" s="115">
        <f>+COUNTIF(MER_Jersey!$Y$11:$Y$60,COD_FIN!B43)</f>
        <v>0</v>
      </c>
      <c r="N43" s="212">
        <f t="shared" si="1"/>
        <v>1</v>
      </c>
    </row>
    <row r="44" spans="2:14" x14ac:dyDescent="0.3">
      <c r="B44" s="114" t="s">
        <v>309</v>
      </c>
      <c r="C44" s="207">
        <v>107290003</v>
      </c>
      <c r="D44" s="114" t="s">
        <v>282</v>
      </c>
      <c r="E44" s="114" t="s">
        <v>283</v>
      </c>
      <c r="F44" s="114">
        <v>2014</v>
      </c>
      <c r="G44" s="114">
        <v>8</v>
      </c>
      <c r="I44" s="217">
        <f>+COUNTIF(PROD_Holstein!$M$11:$M$60,COD_FIN!B44)</f>
        <v>0</v>
      </c>
      <c r="J44" s="218">
        <f>+COUNTIF(MER_Holstein!$Y$11:$Y$60,COD_FIN!B44)</f>
        <v>0</v>
      </c>
      <c r="K44" s="212">
        <f t="shared" si="0"/>
        <v>0</v>
      </c>
      <c r="L44" s="115">
        <f>+COUNTIF(PROD_Jersey!$M$11:$M$60,COD_FIN!B44)</f>
        <v>6</v>
      </c>
      <c r="M44" s="115">
        <f>+COUNTIF(MER_Jersey!$Y$11:$Y$60,COD_FIN!B44)</f>
        <v>0</v>
      </c>
      <c r="N44" s="212">
        <f t="shared" si="1"/>
        <v>6</v>
      </c>
    </row>
    <row r="45" spans="2:14" x14ac:dyDescent="0.3">
      <c r="I45" s="219">
        <f>SUM(I5:I43)</f>
        <v>50</v>
      </c>
      <c r="J45" s="220">
        <f>SUM(J5:J43)</f>
        <v>50</v>
      </c>
      <c r="K45" s="221">
        <f>SUM(K5:K43)</f>
        <v>100</v>
      </c>
      <c r="L45" s="222">
        <f>SUM(L5:L44)</f>
        <v>50</v>
      </c>
      <c r="M45" s="222">
        <f>SUM(M5:M44)</f>
        <v>50</v>
      </c>
      <c r="N45" s="221">
        <f>SUM(N5:N44)</f>
        <v>100</v>
      </c>
    </row>
    <row r="46" spans="2:14" x14ac:dyDescent="0.3">
      <c r="B46" s="115">
        <f>+COUNTA(B5:B44)</f>
        <v>40</v>
      </c>
    </row>
  </sheetData>
  <sheetProtection password="91E6" sheet="1" objects="1" scenarios="1" autoFilter="0"/>
  <autoFilter ref="B4:N44"/>
  <mergeCells count="2">
    <mergeCell ref="I3:K3"/>
    <mergeCell ref="L3:N3"/>
  </mergeCells>
  <phoneticPr fontId="4"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2008-01-25T21:43:01Z</dcterms:created>
  <dcterms:modified xsi:type="dcterms:W3CDTF">2014-09-29T22:47:49Z</dcterms:modified>
</cp:coreProperties>
</file>