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7010" windowHeight="9825" tabRatio="768"/>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xlnm._FilterDatabase" localSheetId="7" hidden="1">COD_FIN!$I$4:$O$46</definedName>
    <definedName name="_xlnm._FilterDatabase" localSheetId="4" hidden="1">MER_Holstein!$A$10:$W$60</definedName>
    <definedName name="_xlnm._FilterDatabase" localSheetId="6" hidden="1">MER_Jersey!$A$10:$W$10</definedName>
    <definedName name="_xlnm._FilterDatabase" localSheetId="3" hidden="1">PROD_Holstein!$A$10:$J$60</definedName>
    <definedName name="_xlnm._FilterDatabase" localSheetId="5" hidden="1">PROD_Jersey!$A$10:$J$10</definedName>
  </definedNames>
  <calcPr calcId="145621" concurrentCalc="0"/>
  <pivotCaches>
    <pivotCache cacheId="51" r:id="rId9"/>
    <pivotCache cacheId="52" r:id="rId10"/>
  </pivotCaches>
</workbook>
</file>

<file path=xl/calcChain.xml><?xml version="1.0" encoding="utf-8"?>
<calcChain xmlns="http://schemas.openxmlformats.org/spreadsheetml/2006/main">
  <c r="M11" i="9" l="1"/>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I6" i="10"/>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J6" i="10"/>
  <c r="K6" i="10"/>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L6" i="10"/>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M6" i="10"/>
  <c r="N6" i="10"/>
  <c r="O6" i="10"/>
  <c r="I7" i="10"/>
  <c r="J7" i="10"/>
  <c r="K7" i="10"/>
  <c r="L7" i="10"/>
  <c r="M7" i="10"/>
  <c r="N7" i="10"/>
  <c r="O7" i="10"/>
  <c r="I8" i="10"/>
  <c r="J8" i="10"/>
  <c r="K8" i="10"/>
  <c r="L8" i="10"/>
  <c r="M8" i="10"/>
  <c r="N8" i="10"/>
  <c r="O8" i="10"/>
  <c r="I9" i="10"/>
  <c r="J9" i="10"/>
  <c r="K9" i="10"/>
  <c r="L9" i="10"/>
  <c r="M9" i="10"/>
  <c r="N9" i="10"/>
  <c r="O9" i="10"/>
  <c r="I10" i="10"/>
  <c r="J10" i="10"/>
  <c r="K10" i="10"/>
  <c r="L10" i="10"/>
  <c r="M10" i="10"/>
  <c r="N10" i="10"/>
  <c r="O10" i="10"/>
  <c r="I11" i="10"/>
  <c r="J11" i="10"/>
  <c r="K11" i="10"/>
  <c r="L11" i="10"/>
  <c r="M11" i="10"/>
  <c r="N11" i="10"/>
  <c r="O11" i="10"/>
  <c r="I12" i="10"/>
  <c r="J12" i="10"/>
  <c r="K12" i="10"/>
  <c r="L12" i="10"/>
  <c r="M12" i="10"/>
  <c r="N12" i="10"/>
  <c r="O12" i="10"/>
  <c r="I13" i="10"/>
  <c r="J13" i="10"/>
  <c r="K13" i="10"/>
  <c r="L13" i="10"/>
  <c r="M13" i="10"/>
  <c r="N13" i="10"/>
  <c r="O13" i="10"/>
  <c r="I14" i="10"/>
  <c r="J14" i="10"/>
  <c r="K14" i="10"/>
  <c r="L14" i="10"/>
  <c r="M14" i="10"/>
  <c r="N14" i="10"/>
  <c r="O14" i="10"/>
  <c r="I15" i="10"/>
  <c r="J15" i="10"/>
  <c r="K15" i="10"/>
  <c r="L15" i="10"/>
  <c r="M15" i="10"/>
  <c r="N15" i="10"/>
  <c r="O15" i="10"/>
  <c r="I16" i="10"/>
  <c r="J16" i="10"/>
  <c r="K16" i="10"/>
  <c r="L16" i="10"/>
  <c r="M16" i="10"/>
  <c r="N16" i="10"/>
  <c r="O16" i="10"/>
  <c r="I17" i="10"/>
  <c r="J17" i="10"/>
  <c r="K17" i="10"/>
  <c r="L17" i="10"/>
  <c r="M17" i="10"/>
  <c r="N17" i="10"/>
  <c r="O17" i="10"/>
  <c r="I18" i="10"/>
  <c r="J18" i="10"/>
  <c r="K18" i="10"/>
  <c r="L18" i="10"/>
  <c r="M18" i="10"/>
  <c r="N18" i="10"/>
  <c r="O18" i="10"/>
  <c r="I19" i="10"/>
  <c r="J19" i="10"/>
  <c r="K19" i="10"/>
  <c r="L19" i="10"/>
  <c r="M19" i="10"/>
  <c r="N19" i="10"/>
  <c r="O19" i="10"/>
  <c r="I20" i="10"/>
  <c r="J20" i="10"/>
  <c r="K20" i="10"/>
  <c r="L20" i="10"/>
  <c r="M20" i="10"/>
  <c r="N20" i="10"/>
  <c r="O20" i="10"/>
  <c r="I21" i="10"/>
  <c r="J21" i="10"/>
  <c r="K21" i="10"/>
  <c r="L21" i="10"/>
  <c r="M21" i="10"/>
  <c r="N21" i="10"/>
  <c r="O21" i="10"/>
  <c r="I22" i="10"/>
  <c r="J22" i="10"/>
  <c r="K22" i="10"/>
  <c r="L22" i="10"/>
  <c r="M22" i="10"/>
  <c r="N22" i="10"/>
  <c r="O22" i="10"/>
  <c r="I23" i="10"/>
  <c r="J23" i="10"/>
  <c r="K23" i="10"/>
  <c r="L23" i="10"/>
  <c r="M23" i="10"/>
  <c r="N23" i="10"/>
  <c r="O23" i="10"/>
  <c r="I24" i="10"/>
  <c r="J24" i="10"/>
  <c r="K24" i="10"/>
  <c r="L24" i="10"/>
  <c r="M24" i="10"/>
  <c r="N24" i="10"/>
  <c r="O24" i="10"/>
  <c r="I25" i="10"/>
  <c r="J25" i="10"/>
  <c r="K25" i="10"/>
  <c r="L25" i="10"/>
  <c r="M25" i="10"/>
  <c r="N25" i="10"/>
  <c r="O25" i="10"/>
  <c r="I26" i="10"/>
  <c r="J26" i="10"/>
  <c r="K26" i="10"/>
  <c r="L26" i="10"/>
  <c r="M26" i="10"/>
  <c r="N26" i="10"/>
  <c r="O26" i="10"/>
  <c r="I27" i="10"/>
  <c r="J27" i="10"/>
  <c r="K27" i="10"/>
  <c r="L27" i="10"/>
  <c r="M27" i="10"/>
  <c r="N27" i="10"/>
  <c r="O27" i="10"/>
  <c r="I28" i="10"/>
  <c r="J28" i="10"/>
  <c r="K28" i="10"/>
  <c r="L28" i="10"/>
  <c r="M28" i="10"/>
  <c r="N28" i="10"/>
  <c r="O28" i="10"/>
  <c r="I29" i="10"/>
  <c r="J29" i="10"/>
  <c r="K29" i="10"/>
  <c r="L29" i="10"/>
  <c r="M29" i="10"/>
  <c r="N29" i="10"/>
  <c r="O29" i="10"/>
  <c r="I30" i="10"/>
  <c r="J30" i="10"/>
  <c r="K30" i="10"/>
  <c r="L30" i="10"/>
  <c r="M30" i="10"/>
  <c r="N30" i="10"/>
  <c r="O30" i="10"/>
  <c r="I31" i="10"/>
  <c r="J31" i="10"/>
  <c r="K31" i="10"/>
  <c r="L31" i="10"/>
  <c r="M31" i="10"/>
  <c r="N31" i="10"/>
  <c r="O31" i="10"/>
  <c r="I32" i="10"/>
  <c r="J32" i="10"/>
  <c r="K32" i="10"/>
  <c r="L32" i="10"/>
  <c r="M32" i="10"/>
  <c r="N32" i="10"/>
  <c r="O32" i="10"/>
  <c r="I33" i="10"/>
  <c r="J33" i="10"/>
  <c r="K33" i="10"/>
  <c r="L33" i="10"/>
  <c r="M33" i="10"/>
  <c r="N33" i="10"/>
  <c r="O33" i="10"/>
  <c r="I34" i="10"/>
  <c r="J34" i="10"/>
  <c r="K34" i="10"/>
  <c r="L34" i="10"/>
  <c r="M34" i="10"/>
  <c r="N34" i="10"/>
  <c r="O34" i="10"/>
  <c r="I35" i="10"/>
  <c r="J35" i="10"/>
  <c r="K35" i="10"/>
  <c r="L35" i="10"/>
  <c r="M35" i="10"/>
  <c r="N35" i="10"/>
  <c r="O35" i="10"/>
  <c r="I36" i="10"/>
  <c r="J36" i="10"/>
  <c r="K36" i="10"/>
  <c r="L36" i="10"/>
  <c r="M36" i="10"/>
  <c r="N36" i="10"/>
  <c r="O36" i="10"/>
  <c r="I37" i="10"/>
  <c r="J37" i="10"/>
  <c r="K37" i="10"/>
  <c r="L37" i="10"/>
  <c r="M37" i="10"/>
  <c r="N37" i="10"/>
  <c r="O37" i="10"/>
  <c r="I38" i="10"/>
  <c r="J38" i="10"/>
  <c r="K38" i="10"/>
  <c r="L38" i="10"/>
  <c r="M38" i="10"/>
  <c r="N38" i="10"/>
  <c r="O38" i="10"/>
  <c r="I39" i="10"/>
  <c r="J39" i="10"/>
  <c r="K39" i="10"/>
  <c r="L39" i="10"/>
  <c r="M39" i="10"/>
  <c r="N39" i="10"/>
  <c r="O39" i="10"/>
  <c r="I40" i="10"/>
  <c r="J40" i="10"/>
  <c r="K40" i="10"/>
  <c r="L40" i="10"/>
  <c r="M40" i="10"/>
  <c r="N40" i="10"/>
  <c r="O40" i="10"/>
  <c r="I41" i="10"/>
  <c r="J41" i="10"/>
  <c r="K41" i="10"/>
  <c r="L41" i="10"/>
  <c r="M41" i="10"/>
  <c r="N41" i="10"/>
  <c r="O41" i="10"/>
  <c r="I42" i="10"/>
  <c r="J42" i="10"/>
  <c r="K42" i="10"/>
  <c r="L42" i="10"/>
  <c r="M42" i="10"/>
  <c r="N42" i="10"/>
  <c r="O42" i="10"/>
  <c r="I43" i="10"/>
  <c r="J43" i="10"/>
  <c r="K43" i="10"/>
  <c r="L43" i="10"/>
  <c r="M43" i="10"/>
  <c r="N43" i="10"/>
  <c r="O43" i="10"/>
  <c r="I44" i="10"/>
  <c r="J44" i="10"/>
  <c r="K44" i="10"/>
  <c r="L44" i="10"/>
  <c r="M44" i="10"/>
  <c r="N44" i="10"/>
  <c r="O44" i="10"/>
  <c r="I45" i="10"/>
  <c r="J45" i="10"/>
  <c r="K45" i="10"/>
  <c r="L45" i="10"/>
  <c r="M45" i="10"/>
  <c r="N45" i="10"/>
  <c r="O45" i="10"/>
  <c r="I5" i="10"/>
  <c r="J5" i="10"/>
  <c r="K5" i="10"/>
  <c r="L5" i="10"/>
  <c r="M5" i="10"/>
  <c r="N5" i="10"/>
  <c r="O5" i="10"/>
  <c r="J46" i="10"/>
  <c r="L46" i="10"/>
  <c r="M46" i="10"/>
  <c r="N46" i="10"/>
  <c r="B47" i="10"/>
  <c r="A12" i="9"/>
  <c r="A13" i="9"/>
  <c r="A14" i="9"/>
  <c r="A15" i="9"/>
  <c r="A16" i="9"/>
  <c r="A17" i="9"/>
  <c r="A18" i="9"/>
  <c r="A19" i="9"/>
  <c r="A20" i="9"/>
  <c r="A21" i="9"/>
  <c r="A22" i="9"/>
  <c r="A23" i="9"/>
  <c r="A24" i="9"/>
  <c r="A25" i="9"/>
  <c r="A26" i="9"/>
  <c r="A27" i="9"/>
  <c r="A28" i="9"/>
  <c r="A29" i="9"/>
  <c r="A30" i="9"/>
  <c r="A31" i="9"/>
  <c r="A32" i="9"/>
  <c r="A33" i="9"/>
  <c r="A34" i="9"/>
  <c r="A35" i="9"/>
  <c r="A37" i="9"/>
  <c r="A38" i="9"/>
  <c r="A39" i="9"/>
  <c r="A40" i="9"/>
  <c r="A41" i="9"/>
  <c r="A42" i="9"/>
  <c r="A43" i="9"/>
  <c r="A44" i="9"/>
  <c r="A45" i="9"/>
  <c r="A46" i="9"/>
  <c r="A47" i="9"/>
  <c r="A48" i="9"/>
  <c r="A49" i="9"/>
  <c r="A50" i="9"/>
  <c r="A51" i="9"/>
  <c r="A52" i="9"/>
  <c r="A53" i="9"/>
  <c r="A54" i="9"/>
  <c r="A55" i="9"/>
  <c r="A56" i="9"/>
  <c r="A57" i="9"/>
  <c r="A58" i="9"/>
  <c r="A59" i="9"/>
  <c r="A60" i="9"/>
  <c r="W6" i="12"/>
  <c r="W7" i="12"/>
  <c r="W8" i="12"/>
  <c r="W9"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c r="A17" i="11"/>
  <c r="A18" i="11"/>
  <c r="A19" i="11"/>
  <c r="A20" i="11"/>
  <c r="A21" i="11"/>
  <c r="A22" i="11"/>
  <c r="A23" i="11"/>
  <c r="A24" i="11"/>
  <c r="A25" i="11"/>
  <c r="A26" i="11"/>
  <c r="A27" i="11"/>
  <c r="A28" i="11"/>
  <c r="A29" i="11"/>
  <c r="A30" i="11"/>
  <c r="A31" i="11"/>
  <c r="A32" i="11"/>
  <c r="A33" i="11"/>
  <c r="A34" i="11"/>
  <c r="A35" i="11"/>
  <c r="A37" i="11"/>
  <c r="A38" i="11"/>
  <c r="A39" i="11"/>
  <c r="A40" i="11"/>
  <c r="A41" i="11"/>
  <c r="A42" i="11"/>
  <c r="A43" i="11"/>
  <c r="A44" i="11"/>
  <c r="A45" i="11"/>
  <c r="A46" i="11"/>
  <c r="A47" i="11"/>
  <c r="A48" i="11"/>
  <c r="A49" i="11"/>
  <c r="A50" i="11"/>
  <c r="A51" i="11"/>
  <c r="A52" i="11"/>
  <c r="A53" i="11"/>
  <c r="A54" i="11"/>
  <c r="A55" i="11"/>
  <c r="A56" i="11"/>
  <c r="A57" i="11"/>
  <c r="A58" i="11"/>
  <c r="A59" i="11"/>
  <c r="A60" i="11"/>
  <c r="P9" i="3"/>
  <c r="O9" i="3"/>
  <c r="P8" i="3"/>
  <c r="O8" i="3"/>
  <c r="P7" i="3"/>
  <c r="O7" i="3"/>
  <c r="P6" i="3"/>
  <c r="O6" i="3"/>
  <c r="Z19" i="3"/>
  <c r="Z12" i="3"/>
  <c r="Z13" i="3"/>
  <c r="Z14" i="3"/>
  <c r="Z15" i="3"/>
  <c r="Z16" i="3"/>
  <c r="Z17" i="3"/>
  <c r="Z18"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Q9" i="3"/>
  <c r="R6" i="3"/>
  <c r="Q6" i="3"/>
  <c r="Q7" i="3"/>
  <c r="R7" i="3"/>
  <c r="Q8" i="3"/>
  <c r="R8" i="3"/>
  <c r="R9" i="3"/>
  <c r="G6" i="9"/>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I46" i="10"/>
  <c r="K46" i="10"/>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ESTA COLUMNA DEBE ESTAR SORTEADA DE MENOR A MAYOR PARA Q LA FUNCION DE BUSQUEDA TRABAJE CORRECTAMENTE</t>
        </r>
      </text>
    </comment>
    <comment ref="C45" authorId="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<sst xmlns="http://schemas.openxmlformats.org/spreadsheetml/2006/main" count="610" uniqueCount="363">
  <si>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</si>
  <si>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</si>
  <si>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</si>
  <si>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</si>
  <si>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</si>
  <si>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</si>
  <si>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</si>
  <si>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</si>
  <si>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</si>
  <si>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</si>
  <si>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</si>
  <si>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</si>
  <si>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</si>
  <si>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</si>
  <si>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</si>
  <si>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</si>
  <si>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</si>
  <si>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</si>
  <si>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</si>
  <si>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</si>
  <si>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</si>
  <si>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</si>
  <si>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</si>
  <si>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</si>
  <si>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</si>
  <si>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</si>
  <si>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</si>
  <si>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</si>
  <si>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</si>
  <si>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</si>
  <si>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</si>
  <si>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</si>
  <si>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</si>
  <si>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</si>
  <si>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</si>
  <si>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</si>
  <si>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</si>
  <si>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</si>
  <si>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</si>
  <si>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</si>
  <si>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</si>
  <si>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</si>
  <si>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</si>
  <si>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</si>
  <si>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</si>
  <si>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</si>
  <si>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</si>
  <si>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011HO06715</t>
  </si>
  <si>
    <t>LAP</t>
  </si>
  <si>
    <t>GSB</t>
  </si>
  <si>
    <t>MOS</t>
  </si>
  <si>
    <t>ADN</t>
  </si>
  <si>
    <t>HSF</t>
  </si>
  <si>
    <t>FEP</t>
  </si>
  <si>
    <t>FLK</t>
  </si>
  <si>
    <t>GVI</t>
  </si>
  <si>
    <t>Hacienda La Paz</t>
  </si>
  <si>
    <t>HLP</t>
  </si>
  <si>
    <t>GPA</t>
  </si>
  <si>
    <t>Agropecuaria Vara Blanca S.A.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</si>
  <si>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</si>
  <si>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</si>
  <si>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</si>
  <si>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</si>
  <si>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</si>
  <si>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</si>
  <si>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</si>
  <si>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</si>
  <si>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</si>
  <si>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</si>
  <si>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</si>
  <si>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</si>
  <si>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</si>
  <si>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</si>
  <si>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</si>
  <si>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</si>
  <si>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</si>
  <si>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</si>
  <si>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</si>
  <si>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</si>
  <si>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</si>
  <si>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</si>
  <si>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</si>
  <si>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</si>
  <si>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</si>
  <si>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</si>
  <si>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</si>
  <si>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</si>
  <si>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</si>
  <si>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</si>
  <si>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</si>
  <si>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</si>
  <si>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</si>
  <si>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</si>
  <si>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014HO03831</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</si>
  <si>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</si>
  <si>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</si>
  <si>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</si>
  <si>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</si>
  <si>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</si>
  <si>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</si>
  <si>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</si>
  <si>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</si>
  <si>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</si>
  <si>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</si>
  <si>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</si>
  <si>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</si>
  <si>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</si>
  <si>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</si>
  <si>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</si>
  <si>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</si>
  <si>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</si>
  <si>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</si>
  <si>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</si>
  <si>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</si>
  <si>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</si>
  <si>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</si>
  <si>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</si>
  <si>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</si>
  <si>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</si>
  <si>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</si>
  <si>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</si>
  <si>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</si>
  <si>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</si>
  <si>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</si>
  <si>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</si>
  <si>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</si>
  <si>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</si>
  <si>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</si>
  <si>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</si>
  <si>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</si>
  <si>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</si>
  <si>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</si>
  <si>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</si>
  <si>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</si>
  <si>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</si>
  <si>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</si>
  <si>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</si>
  <si>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</si>
  <si>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</si>
  <si>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</si>
  <si>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</si>
  <si>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</si>
  <si>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</si>
  <si>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</si>
  <si>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</si>
  <si>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</si>
  <si>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Abanico S.A.</t>
  </si>
  <si>
    <t>Juan Vicente Herrera B.</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</si>
  <si>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</si>
  <si>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</si>
  <si>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</si>
  <si>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</si>
  <si>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</si>
  <si>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</si>
  <si>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</si>
  <si>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</si>
  <si>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</si>
  <si>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</si>
  <si>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</si>
  <si>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</si>
  <si>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</si>
  <si>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</si>
  <si>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</si>
  <si>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</si>
  <si>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</si>
  <si>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</si>
  <si>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</si>
  <si>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</si>
  <si>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</si>
  <si>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</si>
  <si>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</si>
  <si>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</si>
  <si>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</si>
  <si>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</si>
  <si>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</si>
  <si>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</si>
  <si>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</si>
  <si>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</si>
  <si>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</si>
  <si>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</si>
  <si>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014HO03738</t>
  </si>
  <si>
    <t>014HO04481</t>
  </si>
  <si>
    <t>011HO08195</t>
  </si>
  <si>
    <t>007JE00670</t>
  </si>
  <si>
    <t>122JE05198</t>
  </si>
  <si>
    <t>009JE00202</t>
  </si>
  <si>
    <t>014JE00473</t>
  </si>
  <si>
    <t>122JE05200</t>
  </si>
  <si>
    <t>001JE00604</t>
  </si>
  <si>
    <t>J5050</t>
  </si>
  <si>
    <t>029JE03252</t>
  </si>
  <si>
    <t>007JE00535</t>
  </si>
  <si>
    <t>007JE00472</t>
  </si>
  <si>
    <t>007JE00563</t>
  </si>
  <si>
    <t>014JE00431</t>
  </si>
  <si>
    <t>007JE00498</t>
  </si>
  <si>
    <t>001JE00480</t>
  </si>
  <si>
    <t>097JE00534</t>
  </si>
  <si>
    <t>071JE00162</t>
  </si>
  <si>
    <t>007JE00714</t>
  </si>
  <si>
    <t>007JE00620</t>
  </si>
  <si>
    <t>029JE03274</t>
  </si>
  <si>
    <t>029JE03255</t>
  </si>
  <si>
    <t>007JE00715</t>
  </si>
  <si>
    <t>014JE00446</t>
  </si>
  <si>
    <t>029JE03301</t>
  </si>
  <si>
    <t>029JE03241</t>
  </si>
  <si>
    <t>007JE00605</t>
  </si>
  <si>
    <t>014JE00415</t>
  </si>
  <si>
    <t>Jaime F. Harrington S.</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</si>
  <si>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</si>
  <si>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</si>
  <si>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</si>
  <si>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</si>
  <si>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</si>
  <si>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</si>
  <si>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</si>
  <si>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</si>
  <si>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</si>
  <si>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</si>
  <si>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</si>
  <si>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</si>
  <si>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</si>
  <si>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</si>
  <si>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</si>
  <si>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</si>
  <si>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</si>
  <si>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</si>
  <si>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</si>
  <si>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</si>
  <si>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</si>
  <si>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</si>
  <si>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</si>
  <si>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</si>
  <si>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</si>
  <si>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</si>
  <si>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</si>
  <si>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</si>
  <si>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</si>
  <si>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</si>
  <si>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</si>
  <si>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</si>
  <si>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</si>
  <si>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</si>
  <si>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</si>
  <si>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</si>
  <si>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</si>
  <si>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</si>
  <si>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</si>
  <si>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</si>
  <si>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</si>
  <si>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Mauricio Gurdian Hurtado</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</si>
  <si>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</si>
  <si>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</si>
  <si>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</si>
  <si>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</si>
  <si>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</si>
  <si>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</si>
  <si>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</si>
  <si>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</si>
  <si>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</si>
  <si>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</si>
  <si>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</si>
  <si>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</si>
  <si>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</si>
  <si>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</si>
  <si>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</si>
  <si>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</si>
  <si>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</si>
  <si>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</si>
  <si>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</si>
  <si>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</si>
  <si>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</si>
  <si>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</si>
  <si>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</si>
  <si>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</si>
  <si>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</si>
  <si>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</si>
  <si>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</si>
  <si>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</si>
  <si>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</si>
  <si>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</si>
  <si>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</si>
  <si>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Jersey</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</si>
  <si>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</si>
  <si>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</si>
  <si>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</si>
  <si>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</si>
  <si>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</si>
  <si>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</si>
  <si>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</si>
  <si>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</si>
  <si>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</si>
  <si>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</si>
  <si>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</si>
  <si>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</si>
  <si>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</si>
  <si>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</si>
  <si>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</si>
  <si>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</si>
  <si>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</si>
  <si>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</si>
  <si>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</si>
  <si>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</si>
  <si>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</si>
  <si>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</si>
  <si>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</si>
  <si>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</si>
  <si>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</si>
  <si>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</si>
  <si>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</si>
  <si>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</si>
  <si>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</si>
  <si>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</si>
  <si>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</si>
  <si>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</si>
  <si>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</si>
  <si>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</si>
  <si>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</si>
  <si>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</si>
  <si>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</si>
  <si>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507HO08094</t>
  </si>
  <si>
    <t>007HO07921</t>
  </si>
  <si>
    <t>029HO09023</t>
  </si>
  <si>
    <t>007HO08221</t>
  </si>
  <si>
    <t>029JE03346</t>
  </si>
  <si>
    <t>007JE00738</t>
  </si>
  <si>
    <t>007JE00645</t>
  </si>
  <si>
    <t>014JE00374</t>
  </si>
  <si>
    <t>014HO03726</t>
  </si>
  <si>
    <t>011HO09497</t>
  </si>
  <si>
    <t>029HO11111</t>
  </si>
  <si>
    <t>029HO13426</t>
  </si>
  <si>
    <t>001JE00576</t>
  </si>
  <si>
    <t>001JE00672</t>
  </si>
  <si>
    <t>007JE00780</t>
  </si>
  <si>
    <t>007JE00707</t>
  </si>
  <si>
    <t>011JE00656</t>
  </si>
  <si>
    <t>HAL</t>
  </si>
  <si>
    <t>029HO13226</t>
  </si>
  <si>
    <t>097HO02028</t>
  </si>
  <si>
    <t>CR72</t>
  </si>
  <si>
    <t>029HO11677</t>
  </si>
  <si>
    <t>029HO09674</t>
  </si>
  <si>
    <t>200HO00425</t>
  </si>
  <si>
    <t>011HO06116</t>
  </si>
  <si>
    <t>029HO09786</t>
  </si>
  <si>
    <t>011HO04272</t>
  </si>
  <si>
    <t>011HO08600</t>
  </si>
  <si>
    <t>014HO04026</t>
  </si>
  <si>
    <t>011HO09317</t>
  </si>
  <si>
    <t>007JE00590</t>
  </si>
  <si>
    <t>203J0060</t>
  </si>
  <si>
    <t>014JE00484</t>
  </si>
  <si>
    <t>007JE01038</t>
  </si>
  <si>
    <t>JEDNK301</t>
  </si>
  <si>
    <t>7J770</t>
  </si>
  <si>
    <t>007JE01000</t>
  </si>
  <si>
    <t>HACIENDA ALASKA</t>
  </si>
  <si>
    <t>CARLOS PEREZ CENTENO</t>
  </si>
  <si>
    <t>Gtot</t>
  </si>
  <si>
    <t>029HO09436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</si>
</sst>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0"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20">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12" fillId="2" borderId="0" xfId="0" applyFont="1" applyFill="1" applyBorder="1" applyAlignment="1">
      <alignment horizontal="right"/>
    </xf>
    <xf numFmtId="164" fontId="12" fillId="2" borderId="0" xfId="0" applyNumberFormat="1" applyFont="1" applyFill="1" applyBorder="1" applyAlignment="1">
      <alignment horizontal="right"/>
    </xf>
    <xf numFmtId="0" fontId="13" fillId="2" borderId="0" xfId="0" applyFont="1" applyFill="1" applyAlignment="1">
      <alignment horizontal="left"/>
    </xf>
    <xf numFmtId="0" fontId="12" fillId="2" borderId="15" xfId="0" applyFont="1" applyFill="1" applyBorder="1" applyAlignment="1">
      <alignment horizontal="right"/>
    </xf>
    <xf numFmtId="1" fontId="12" fillId="2" borderId="0" xfId="0" applyNumberFormat="1" applyFont="1" applyFill="1" applyBorder="1" applyAlignment="1">
      <alignment horizontal="right"/>
    </xf>
    <xf numFmtId="164" fontId="14" fillId="2" borderId="0" xfId="0" applyNumberFormat="1" applyFont="1" applyFill="1" applyBorder="1" applyAlignment="1">
      <alignment horizontal="right"/>
    </xf>
    <xf numFmtId="0" fontId="13" fillId="2" borderId="0" xfId="0" applyFont="1" applyFill="1" applyAlignment="1"/>
    <xf numFmtId="0" fontId="12" fillId="2" borderId="0" xfId="0" applyFont="1" applyFill="1" applyAlignment="1">
      <alignment horizontal="right"/>
    </xf>
    <xf numFmtId="0" fontId="15" fillId="2" borderId="0" xfId="0" applyFont="1" applyFill="1" applyBorder="1" applyAlignment="1">
      <alignment horizontal="center"/>
    </xf>
    <xf numFmtId="0" fontId="12" fillId="2" borderId="0" xfId="0" applyFont="1" applyFill="1" applyBorder="1" applyAlignment="1">
      <alignment horizontal="center"/>
    </xf>
    <xf numFmtId="1" fontId="16" fillId="2" borderId="0" xfId="0" applyNumberFormat="1" applyFont="1" applyFill="1" applyBorder="1" applyAlignment="1"/>
    <xf numFmtId="164" fontId="16" fillId="2" borderId="0" xfId="0" applyNumberFormat="1" applyFont="1" applyFill="1" applyBorder="1" applyAlignment="1"/>
    <xf numFmtId="164" fontId="16" fillId="2" borderId="15" xfId="0" applyNumberFormat="1" applyFont="1" applyFill="1" applyBorder="1" applyAlignment="1"/>
    <xf numFmtId="2" fontId="16" fillId="2" borderId="0" xfId="0" applyNumberFormat="1" applyFont="1" applyFill="1" applyBorder="1" applyAlignment="1"/>
    <xf numFmtId="1" fontId="16" fillId="2" borderId="15" xfId="0" applyNumberFormat="1" applyFont="1" applyFill="1" applyBorder="1" applyAlignment="1"/>
    <xf numFmtId="0" fontId="14" fillId="2" borderId="0" xfId="0" applyFont="1" applyFill="1" applyBorder="1" applyAlignment="1">
      <alignment horizontal="right"/>
    </xf>
    <xf numFmtId="0" fontId="14" fillId="2" borderId="0" xfId="0" applyFont="1" applyFill="1" applyAlignment="1">
      <alignment horizontal="right"/>
    </xf>
    <xf numFmtId="164" fontId="12" fillId="2" borderId="0" xfId="0" applyNumberFormat="1" applyFont="1" applyFill="1" applyAlignment="1">
      <alignment horizontal="right"/>
    </xf>
    <xf numFmtId="1" fontId="12" fillId="2" borderId="0" xfId="0" applyNumberFormat="1" applyFont="1" applyFill="1" applyAlignment="1">
      <alignment horizontal="right"/>
    </xf>
    <xf numFmtId="0" fontId="14" fillId="2" borderId="15" xfId="0" applyFont="1" applyFill="1" applyBorder="1" applyAlignment="1">
      <alignment horizontal="right"/>
    </xf>
    <xf numFmtId="0" fontId="17" fillId="2" borderId="15" xfId="0" applyFont="1" applyFill="1" applyBorder="1" applyAlignment="1"/>
    <xf numFmtId="0" fontId="9" fillId="0" borderId="15" xfId="0" applyFont="1" applyBorder="1" applyAlignment="1">
      <alignment horizontal="center"/>
    </xf>
    <xf numFmtId="0" fontId="14" fillId="2" borderId="0" xfId="0" applyFont="1" applyFill="1" applyBorder="1" applyAlignment="1">
      <alignment horizontal="center"/>
    </xf>
    <xf numFmtId="17" fontId="12" fillId="2" borderId="0" xfId="0" applyNumberFormat="1" applyFont="1" applyFill="1" applyBorder="1" applyAlignment="1">
      <alignment horizontal="left"/>
    </xf>
    <xf numFmtId="0" fontId="14" fillId="2" borderId="0" xfId="0" applyFont="1" applyFill="1" applyBorder="1" applyAlignment="1">
      <alignment horizontal="left"/>
    </xf>
    <xf numFmtId="17" fontId="16" fillId="2" borderId="0" xfId="0" applyNumberFormat="1" applyFont="1" applyFill="1" applyBorder="1" applyAlignment="1">
      <alignment horizontal="left"/>
    </xf>
    <xf numFmtId="0" fontId="12" fillId="2" borderId="0" xfId="0" applyFont="1" applyFill="1" applyBorder="1" applyAlignment="1">
      <alignment horizontal="left"/>
    </xf>
    <xf numFmtId="17" fontId="14" fillId="2" borderId="0" xfId="0" applyNumberFormat="1" applyFont="1" applyFill="1" applyBorder="1" applyAlignment="1">
      <alignment horizontal="left"/>
    </xf>
    <xf numFmtId="17" fontId="14" fillId="2" borderId="0" xfId="0" applyNumberFormat="1" applyFont="1" applyFill="1" applyAlignment="1">
      <alignment horizontal="left"/>
    </xf>
    <xf numFmtId="17" fontId="12" fillId="2" borderId="0" xfId="0" applyNumberFormat="1" applyFont="1" applyFill="1" applyAlignment="1">
      <alignment horizontal="left"/>
    </xf>
    <xf numFmtId="49" fontId="14" fillId="2" borderId="0" xfId="0" applyNumberFormat="1" applyFont="1" applyFill="1" applyBorder="1" applyAlignment="1">
      <alignment horizontal="center"/>
    </xf>
    <xf numFmtId="17" fontId="12" fillId="2" borderId="0" xfId="0" applyNumberFormat="1" applyFont="1" applyFill="1" applyBorder="1" applyAlignment="1">
      <alignment horizontal="center"/>
    </xf>
    <xf numFmtId="164" fontId="12" fillId="2" borderId="0" xfId="0" applyNumberFormat="1" applyFont="1" applyFill="1" applyBorder="1" applyAlignment="1">
      <alignment horizontal="center"/>
    </xf>
    <xf numFmtId="0" fontId="13" fillId="2" borderId="0" xfId="0" applyFont="1" applyFill="1" applyAlignment="1">
      <alignment horizontal="center"/>
    </xf>
    <xf numFmtId="17" fontId="14" fillId="2" borderId="0" xfId="0" applyNumberFormat="1" applyFont="1" applyFill="1" applyBorder="1" applyAlignment="1">
      <alignment horizontal="center"/>
    </xf>
    <xf numFmtId="49" fontId="12" fillId="2" borderId="0" xfId="0" applyNumberFormat="1" applyFont="1" applyFill="1" applyBorder="1" applyAlignment="1">
      <alignment horizontal="center"/>
    </xf>
    <xf numFmtId="0" fontId="16" fillId="2" borderId="0" xfId="0" applyFont="1" applyFill="1" applyAlignment="1">
      <alignment horizontal="center"/>
    </xf>
    <xf numFmtId="49" fontId="14" fillId="2" borderId="0" xfId="0" applyNumberFormat="1" applyFont="1" applyFill="1" applyAlignment="1">
      <alignment horizontal="center"/>
    </xf>
    <xf numFmtId="0" fontId="14" fillId="2" borderId="0" xfId="0" applyFont="1" applyFill="1" applyAlignment="1">
      <alignment horizontal="center"/>
    </xf>
    <xf numFmtId="0" fontId="18" fillId="2" borderId="0" xfId="0" applyFont="1" applyFill="1" applyBorder="1" applyAlignment="1">
      <alignment horizontal="center"/>
    </xf>
    <xf numFmtId="17" fontId="16" fillId="2" borderId="0" xfId="0" applyNumberFormat="1" applyFont="1" applyFill="1" applyBorder="1" applyAlignment="1">
      <alignment horizontal="center"/>
    </xf>
    <xf numFmtId="1" fontId="16" fillId="2" borderId="0" xfId="0" applyNumberFormat="1" applyFont="1" applyFill="1" applyBorder="1" applyAlignment="1">
      <alignment horizontal="center"/>
    </xf>
    <xf numFmtId="164" fontId="16" fillId="2" borderId="0" xfId="0" applyNumberFormat="1" applyFont="1" applyFill="1" applyBorder="1" applyAlignment="1">
      <alignment horizontal="center"/>
    </xf>
    <xf numFmtId="164" fontId="16" fillId="2" borderId="15" xfId="0" applyNumberFormat="1" applyFont="1" applyFill="1" applyBorder="1" applyAlignment="1">
      <alignment horizontal="center"/>
    </xf>
    <xf numFmtId="1" fontId="16" fillId="2" borderId="15" xfId="0" applyNumberFormat="1" applyFont="1" applyFill="1" applyBorder="1" applyAlignment="1">
      <alignment horizontal="center"/>
    </xf>
    <xf numFmtId="17" fontId="14" fillId="2" borderId="0" xfId="0" applyNumberFormat="1" applyFont="1" applyFill="1" applyAlignment="1">
      <alignment horizontal="center"/>
    </xf>
    <xf numFmtId="1" fontId="14" fillId="2" borderId="0" xfId="0" applyNumberFormat="1" applyFont="1" applyFill="1" applyAlignment="1">
      <alignment horizontal="center"/>
    </xf>
    <xf numFmtId="164" fontId="14" fillId="2" borderId="15" xfId="0" applyNumberFormat="1" applyFont="1" applyFill="1" applyBorder="1" applyAlignment="1">
      <alignment horizontal="center"/>
    </xf>
    <xf numFmtId="165" fontId="12" fillId="2" borderId="0" xfId="0" applyNumberFormat="1" applyFont="1" applyFill="1" applyAlignment="1">
      <alignment horizontal="center"/>
    </xf>
    <xf numFmtId="49" fontId="12" fillId="2" borderId="0" xfId="0" applyNumberFormat="1" applyFont="1" applyFill="1" applyAlignment="1">
      <alignment horizontal="center"/>
    </xf>
    <xf numFmtId="0" fontId="12" fillId="2" borderId="0" xfId="0" applyFont="1" applyFill="1" applyAlignment="1">
      <alignment horizontal="center"/>
    </xf>
    <xf numFmtId="17" fontId="12" fillId="2" borderId="0" xfId="0" applyNumberFormat="1" applyFont="1" applyFill="1" applyAlignment="1">
      <alignment horizontal="center"/>
    </xf>
    <xf numFmtId="164" fontId="12" fillId="2" borderId="0" xfId="0" applyNumberFormat="1" applyFont="1" applyFill="1" applyAlignment="1">
      <alignment horizontal="center"/>
    </xf>
    <xf numFmtId="1" fontId="12" fillId="2" borderId="0" xfId="0" applyNumberFormat="1" applyFont="1" applyFill="1" applyAlignment="1">
      <alignment horizontal="center"/>
    </xf>
    <xf numFmtId="0" fontId="12" fillId="2" borderId="15" xfId="0" applyFont="1" applyFill="1" applyBorder="1" applyAlignment="1">
      <alignment horizontal="center"/>
    </xf>
    <xf numFmtId="165" fontId="12" fillId="2" borderId="0" xfId="0" applyNumberFormat="1" applyFont="1" applyFill="1" applyBorder="1" applyAlignment="1">
      <alignment horizontal="center"/>
    </xf>
    <xf numFmtId="1" fontId="12" fillId="2" borderId="0" xfId="0" applyNumberFormat="1" applyFont="1" applyFill="1" applyBorder="1" applyAlignment="1">
      <alignment horizontal="center"/>
    </xf>
    <xf numFmtId="164" fontId="14" fillId="2" borderId="0" xfId="0" applyNumberFormat="1" applyFont="1" applyFill="1" applyBorder="1" applyAlignment="1">
      <alignment horizontal="center"/>
    </xf>
    <xf numFmtId="1" fontId="12" fillId="2" borderId="15" xfId="0" applyNumberFormat="1" applyFont="1" applyFill="1" applyBorder="1" applyAlignment="1">
      <alignment horizontal="center"/>
    </xf>
    <xf numFmtId="1" fontId="12" fillId="2" borderId="15" xfId="0" applyNumberFormat="1" applyFont="1" applyFill="1" applyBorder="1" applyAlignment="1">
      <alignment horizontal="right"/>
    </xf>
    <xf numFmtId="164" fontId="12" fillId="2" borderId="0" xfId="0" applyNumberFormat="1" applyFont="1" applyFill="1" applyBorder="1" applyAlignment="1">
      <alignment horizontal="left"/>
    </xf>
    <xf numFmtId="0" fontId="16" fillId="2" borderId="0" xfId="0" applyFont="1" applyFill="1" applyAlignment="1">
      <alignment horizontal="left"/>
    </xf>
    <xf numFmtId="0" fontId="14" fillId="2" borderId="0" xfId="0" applyFont="1" applyFill="1" applyAlignment="1">
      <alignment horizontal="left"/>
    </xf>
    <xf numFmtId="0" fontId="12" fillId="2" borderId="0" xfId="0" applyFont="1" applyFill="1" applyAlignment="1">
      <alignment horizontal="left"/>
    </xf>
    <xf numFmtId="165" fontId="12" fillId="2" borderId="0" xfId="0" applyNumberFormat="1" applyFont="1" applyFill="1" applyAlignment="1">
      <alignment horizontal="left"/>
    </xf>
    <xf numFmtId="49" fontId="14" fillId="2" borderId="0" xfId="0" applyNumberFormat="1" applyFont="1" applyFill="1" applyBorder="1" applyAlignment="1">
      <alignment horizontal="left"/>
    </xf>
    <xf numFmtId="49" fontId="12" fillId="2" borderId="0" xfId="0" applyNumberFormat="1" applyFont="1" applyFill="1" applyBorder="1" applyAlignment="1">
      <alignment horizontal="left"/>
    </xf>
    <xf numFmtId="49" fontId="12" fillId="2" borderId="0" xfId="0" applyNumberFormat="1" applyFont="1" applyFill="1" applyAlignment="1">
      <alignment horizontal="left"/>
    </xf>
    <xf numFmtId="49" fontId="14" fillId="2" borderId="0" xfId="0" applyNumberFormat="1" applyFont="1" applyFill="1" applyAlignment="1">
      <alignment horizontal="left"/>
    </xf>
    <xf numFmtId="165" fontId="12" fillId="2" borderId="0" xfId="0" applyNumberFormat="1" applyFont="1" applyFill="1" applyBorder="1" applyAlignment="1">
      <alignment horizontal="left"/>
    </xf>
    <xf numFmtId="0" fontId="0" fillId="0" borderId="16" xfId="0" applyBorder="1"/>
    <xf numFmtId="0" fontId="0" fillId="0" borderId="17" xfId="0" applyBorder="1"/>
    <xf numFmtId="17" fontId="14" fillId="2" borderId="0" xfId="0" applyNumberFormat="1" applyFont="1" applyFill="1" applyBorder="1" applyAlignment="1">
      <alignment horizontal="right"/>
    </xf>
    <xf numFmtId="0" fontId="16" fillId="2" borderId="0" xfId="0" applyFont="1" applyFill="1" applyAlignment="1">
      <alignment horizontal="right"/>
    </xf>
    <xf numFmtId="166" fontId="12" fillId="2" borderId="0" xfId="0" applyNumberFormat="1" applyFont="1" applyFill="1" applyAlignment="1">
      <alignment horizontal="right"/>
    </xf>
    <xf numFmtId="165" fontId="12" fillId="2" borderId="0" xfId="0" applyNumberFormat="1" applyFont="1" applyFill="1" applyAlignment="1">
      <alignment horizontal="right"/>
    </xf>
    <xf numFmtId="165" fontId="12" fillId="2" borderId="0" xfId="0" applyNumberFormat="1" applyFont="1" applyFill="1" applyBorder="1" applyAlignment="1">
      <alignment horizontal="right"/>
    </xf>
    <xf numFmtId="0" fontId="20" fillId="0" borderId="0" xfId="33" applyFont="1" applyFill="1" applyAlignment="1">
      <alignment vertical="top" wrapText="1"/>
    </xf>
    <xf numFmtId="164" fontId="14" fillId="2" borderId="0" xfId="0" applyNumberFormat="1" applyFont="1" applyFill="1" applyAlignment="1">
      <alignment horizontal="center"/>
    </xf>
    <xf numFmtId="0" fontId="14" fillId="2" borderId="15" xfId="0" applyFont="1" applyFill="1" applyBorder="1" applyAlignment="1">
      <alignment horizontal="center"/>
    </xf>
    <xf numFmtId="1" fontId="14" fillId="2" borderId="15" xfId="0" applyNumberFormat="1" applyFont="1" applyFill="1" applyBorder="1" applyAlignment="1">
      <alignment horizontal="center"/>
    </xf>
    <xf numFmtId="1" fontId="14" fillId="2" borderId="0" xfId="0" applyNumberFormat="1" applyFont="1" applyFill="1" applyBorder="1" applyAlignment="1">
      <alignment horizontal="center"/>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2" fontId="12" fillId="2" borderId="0" xfId="0" applyNumberFormat="1" applyFont="1" applyFill="1" applyBorder="1" applyAlignment="1">
      <alignment horizontal="right"/>
    </xf>
    <xf numFmtId="167" fontId="14" fillId="2" borderId="0"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47" fillId="0" borderId="0" xfId="33" applyFont="1" applyFill="1"/>
    <xf numFmtId="166" fontId="20" fillId="0" borderId="0" xfId="33" applyNumberFormat="1" applyFont="1" applyFill="1"/>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19" xfId="33" applyFont="1" applyFill="1" applyBorder="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19"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19" xfId="33" applyFont="1" applyFill="1" applyBorder="1" applyAlignment="1">
      <alignment horizontal="center" vertical="top" wrapText="1"/>
    </xf>
    <xf numFmtId="0" fontId="20" fillId="0" borderId="0" xfId="33" applyFont="1" applyFill="1" applyBorder="1" applyAlignment="1">
      <alignment horizontal="center" vertical="top" wrapText="1"/>
    </xf>
    <xf numFmtId="0" fontId="21" fillId="0" borderId="19" xfId="33" applyFont="1" applyFill="1" applyBorder="1" applyAlignment="1">
      <alignment horizontal="center"/>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0" applyNumberFormat="1" applyFont="1" applyFill="1" applyBorder="1" applyAlignment="1">
      <alignment horizontal="right"/>
    </xf>
    <xf numFmtId="167" fontId="14" fillId="2" borderId="0" xfId="33" applyNumberFormat="1" applyFont="1" applyFill="1" applyBorder="1" applyAlignment="1">
      <alignment horizontal="right"/>
    </xf>
    <xf numFmtId="1" fontId="18" fillId="2" borderId="0" xfId="0" applyNumberFormat="1" applyFont="1" applyFill="1" applyBorder="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164" fontId="15" fillId="2" borderId="0" xfId="0" applyNumberFormat="1" applyFont="1" applyFill="1" applyBorder="1" applyAlignment="1">
      <alignment horizontal="center"/>
    </xf>
    <xf numFmtId="0" fontId="10" fillId="0" borderId="0" xfId="0" applyFont="1" applyAlignment="1">
      <alignment horizontal="center"/>
    </xf>
    <xf numFmtId="0" fontId="15" fillId="2" borderId="19" xfId="0" applyFont="1" applyFill="1" applyBorder="1" applyAlignment="1">
      <alignment horizontal="center"/>
    </xf>
    <xf numFmtId="0" fontId="15" fillId="2" borderId="15" xfId="0" applyFont="1" applyFill="1" applyBorder="1" applyAlignment="1">
      <alignment horizontal="center"/>
    </xf>
    <xf numFmtId="1" fontId="15" fillId="2" borderId="0" xfId="0" applyNumberFormat="1" applyFont="1" applyFill="1" applyBorder="1" applyAlignment="1">
      <alignment horizontal="center"/>
    </xf>
    <xf numFmtId="1" fontId="15" fillId="2" borderId="15" xfId="0" applyNumberFormat="1" applyFont="1" applyFill="1" applyBorder="1" applyAlignment="1">
      <alignment horizontal="center"/>
    </xf>
    <xf numFmtId="0" fontId="18" fillId="2" borderId="19" xfId="0" applyFont="1" applyFill="1" applyBorder="1" applyAlignment="1">
      <alignment horizontal="center"/>
    </xf>
    <xf numFmtId="0" fontId="18" fillId="2" borderId="15" xfId="0" applyFont="1" applyFill="1" applyBorder="1" applyAlignment="1">
      <alignment horizontal="center"/>
    </xf>
    <xf numFmtId="0" fontId="0" fillId="0" borderId="15" xfId="0"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22" fillId="0" borderId="0" xfId="33" applyFont="1" applyFill="1" applyAlignment="1">
      <alignment horizontal="right"/>
    </xf>
    <xf numFmtId="0" fontId="20" fillId="37" borderId="0" xfId="33" applyFont="1" applyFill="1"/>
    <xf numFmtId="166" fontId="20" fillId="37" borderId="0" xfId="33" applyNumberFormat="1" applyFont="1" applyFill="1" applyAlignment="1">
      <alignment horizontal="left"/>
    </xf>
    <xf numFmtId="0" fontId="20" fillId="37" borderId="0" xfId="0" applyFont="1" applyFill="1"/>
    <xf numFmtId="0" fontId="20" fillId="37" borderId="19" xfId="33" applyFont="1" applyFill="1" applyBorder="1" applyAlignment="1">
      <alignment horizontal="center" vertical="top" wrapText="1"/>
    </xf>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51"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52"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tabSelected="1" workbookViewId="0">
      <selection activeCell="C4" sqref="C4"/>
    </sheetView>
  </sheetViews>
  <sheetFormatPr baseColWidth="10" defaultRowHeight="15" x14ac:dyDescent="0.25"/>
  <cols>
    <col min="1" max="1" width="11.42578125" style="219"/>
    <col min="2" max="2" width="6.28515625" style="219" customWidth="1"/>
    <col min="3" max="3" width="16.140625" style="219" bestFit="1" customWidth="1"/>
    <col min="4" max="10" width="11.42578125" style="219"/>
    <col min="11" max="11" width="14" style="219" customWidth="1"/>
    <col min="12" max="18" width="11.42578125" style="220"/>
    <col min="19" max="24" width="11.42578125" style="238"/>
    <col min="25" max="16384" width="11.42578125" style="236"/>
  </cols>
  <sheetData>
    <row r="2" spans="1:24" ht="15.75" thickBot="1" x14ac:dyDescent="0.3"/>
    <row r="3" spans="1:24" x14ac:dyDescent="0.25">
      <c r="B3" s="221"/>
      <c r="C3" s="239">
        <v>42262</v>
      </c>
      <c r="D3" s="222"/>
      <c r="E3" s="222"/>
      <c r="F3" s="222"/>
      <c r="G3" s="222"/>
      <c r="H3" s="222"/>
      <c r="I3" s="222"/>
      <c r="J3" s="222"/>
      <c r="K3" s="223"/>
    </row>
    <row r="4" spans="1:24" x14ac:dyDescent="0.25">
      <c r="B4" s="224"/>
      <c r="C4" s="237" t="s">
        <v>316</v>
      </c>
      <c r="D4" s="1"/>
      <c r="E4" s="1"/>
      <c r="F4" s="225"/>
      <c r="G4" s="225"/>
      <c r="H4" s="225"/>
      <c r="I4" s="225"/>
      <c r="J4" s="225"/>
      <c r="K4" s="226"/>
    </row>
    <row r="5" spans="1:24" x14ac:dyDescent="0.25">
      <c r="B5" s="227"/>
      <c r="C5" s="225"/>
      <c r="D5" s="225"/>
      <c r="E5" s="225"/>
      <c r="F5" s="225"/>
      <c r="G5" s="225"/>
      <c r="H5" s="225"/>
      <c r="I5" s="225"/>
      <c r="J5" s="225"/>
      <c r="K5" s="226"/>
    </row>
    <row r="6" spans="1:24" s="220" customFormat="1" x14ac:dyDescent="0.25">
      <c r="A6" s="219"/>
      <c r="B6" s="227" t="s">
        <v>317</v>
      </c>
      <c r="C6" s="225"/>
      <c r="D6" s="225"/>
      <c r="E6" s="225"/>
      <c r="F6" s="225"/>
      <c r="G6" s="225"/>
      <c r="H6" s="225"/>
      <c r="I6" s="225"/>
      <c r="J6" s="225"/>
      <c r="K6" s="226"/>
      <c r="S6" s="238"/>
      <c r="T6" s="238"/>
      <c r="U6" s="238"/>
      <c r="V6" s="238"/>
      <c r="W6" s="238"/>
      <c r="X6" s="238"/>
    </row>
    <row r="7" spans="1:24" s="220" customFormat="1" x14ac:dyDescent="0.25">
      <c r="A7" s="219"/>
      <c r="B7" s="229" t="s">
        <v>18</v>
      </c>
      <c r="C7" s="111" t="s">
        <v>318</v>
      </c>
      <c r="D7" s="225"/>
      <c r="E7" s="225"/>
      <c r="F7" s="225"/>
      <c r="G7" s="225"/>
      <c r="H7" s="225"/>
      <c r="I7" s="225"/>
      <c r="J7" s="225"/>
      <c r="K7" s="226"/>
      <c r="S7" s="238"/>
      <c r="T7" s="238"/>
      <c r="U7" s="238"/>
      <c r="V7" s="238"/>
      <c r="W7" s="238"/>
      <c r="X7" s="238"/>
    </row>
    <row r="8" spans="1:24" s="220" customFormat="1" x14ac:dyDescent="0.25">
      <c r="A8" s="219"/>
      <c r="B8" s="224"/>
      <c r="C8" s="225"/>
      <c r="D8" s="225"/>
      <c r="E8" s="225"/>
      <c r="F8" s="225"/>
      <c r="G8" s="225"/>
      <c r="H8" s="225"/>
      <c r="I8" s="225"/>
      <c r="J8" s="225"/>
      <c r="K8" s="226"/>
      <c r="S8" s="238"/>
      <c r="T8" s="238"/>
      <c r="U8" s="238"/>
      <c r="V8" s="238"/>
      <c r="W8" s="238"/>
      <c r="X8" s="238"/>
    </row>
    <row r="9" spans="1:24" s="220" customFormat="1" x14ac:dyDescent="0.25">
      <c r="A9" s="219"/>
      <c r="B9" s="228" t="s">
        <v>309</v>
      </c>
      <c r="C9" s="225"/>
      <c r="D9" s="225"/>
      <c r="E9" s="225"/>
      <c r="F9" s="225"/>
      <c r="G9" s="225"/>
      <c r="H9" s="225"/>
      <c r="I9" s="225"/>
      <c r="J9" s="225"/>
      <c r="K9" s="226"/>
      <c r="S9" s="238"/>
      <c r="T9" s="238"/>
      <c r="U9" s="238"/>
      <c r="V9" s="238"/>
      <c r="W9" s="238"/>
      <c r="X9" s="238"/>
    </row>
    <row r="10" spans="1:24" s="220" customFormat="1" x14ac:dyDescent="0.25">
      <c r="A10" s="219"/>
      <c r="B10" s="229" t="s">
        <v>18</v>
      </c>
      <c r="C10" s="230" t="s">
        <v>310</v>
      </c>
      <c r="D10" s="225"/>
      <c r="E10" s="225"/>
      <c r="F10" s="225"/>
      <c r="G10" s="225"/>
      <c r="H10" s="225"/>
      <c r="I10" s="225"/>
      <c r="J10" s="225"/>
      <c r="K10" s="226"/>
      <c r="S10" s="238"/>
      <c r="T10" s="238"/>
      <c r="U10" s="238"/>
      <c r="V10" s="238"/>
      <c r="W10" s="238"/>
      <c r="X10" s="238"/>
    </row>
    <row r="11" spans="1:24" s="220" customFormat="1" x14ac:dyDescent="0.25">
      <c r="A11" s="219"/>
      <c r="B11" s="229" t="s">
        <v>18</v>
      </c>
      <c r="C11" s="230" t="s">
        <v>311</v>
      </c>
      <c r="D11" s="225"/>
      <c r="E11" s="225"/>
      <c r="F11" s="225"/>
      <c r="G11" s="225"/>
      <c r="H11" s="225"/>
      <c r="I11" s="225"/>
      <c r="J11" s="225"/>
      <c r="K11" s="226"/>
      <c r="S11" s="238"/>
      <c r="T11" s="238"/>
      <c r="U11" s="238"/>
      <c r="V11" s="238"/>
      <c r="W11" s="238"/>
      <c r="X11" s="238"/>
    </row>
    <row r="12" spans="1:24" s="220" customFormat="1" x14ac:dyDescent="0.25">
      <c r="A12" s="219"/>
      <c r="B12" s="229" t="s">
        <v>18</v>
      </c>
      <c r="C12" s="218" t="s">
        <v>308</v>
      </c>
      <c r="D12" s="225"/>
      <c r="E12" s="225"/>
      <c r="F12" s="225"/>
      <c r="G12" s="225"/>
      <c r="H12" s="225"/>
      <c r="I12" s="225"/>
      <c r="J12" s="225"/>
      <c r="K12" s="226"/>
      <c r="S12" s="238"/>
      <c r="T12" s="238"/>
      <c r="U12" s="238"/>
      <c r="V12" s="238"/>
      <c r="W12" s="238"/>
      <c r="X12" s="238"/>
    </row>
    <row r="13" spans="1:24" s="220" customFormat="1" x14ac:dyDescent="0.25">
      <c r="A13" s="219"/>
      <c r="B13" s="229" t="s">
        <v>18</v>
      </c>
      <c r="C13" s="230" t="s">
        <v>4</v>
      </c>
      <c r="D13" s="225"/>
      <c r="E13" s="225"/>
      <c r="F13" s="225"/>
      <c r="G13" s="225"/>
      <c r="H13" s="225"/>
      <c r="I13" s="225"/>
      <c r="J13" s="225"/>
      <c r="K13" s="226"/>
      <c r="S13" s="238"/>
      <c r="T13" s="238"/>
      <c r="U13" s="238"/>
      <c r="V13" s="238"/>
      <c r="W13" s="238"/>
      <c r="X13" s="238"/>
    </row>
    <row r="14" spans="1:24" s="220" customFormat="1" x14ac:dyDescent="0.25">
      <c r="A14" s="219"/>
      <c r="B14" s="224"/>
      <c r="C14" s="231" t="s">
        <v>2</v>
      </c>
      <c r="D14" s="225"/>
      <c r="E14" s="225"/>
      <c r="F14" s="225"/>
      <c r="G14" s="225"/>
      <c r="H14" s="225"/>
      <c r="I14" s="225"/>
      <c r="J14" s="225"/>
      <c r="K14" s="226"/>
      <c r="S14" s="238"/>
      <c r="T14" s="238"/>
      <c r="U14" s="238"/>
      <c r="V14" s="238"/>
      <c r="W14" s="238"/>
      <c r="X14" s="238"/>
    </row>
    <row r="15" spans="1:24" s="220" customFormat="1" x14ac:dyDescent="0.25">
      <c r="A15" s="219"/>
      <c r="B15" s="224"/>
      <c r="C15" s="231" t="s">
        <v>3</v>
      </c>
      <c r="D15" s="225"/>
      <c r="E15" s="225"/>
      <c r="F15" s="225"/>
      <c r="G15" s="225"/>
      <c r="H15" s="225"/>
      <c r="I15" s="225"/>
      <c r="J15" s="225"/>
      <c r="K15" s="226"/>
      <c r="S15" s="238"/>
      <c r="T15" s="238"/>
      <c r="U15" s="238"/>
      <c r="V15" s="238"/>
      <c r="W15" s="238"/>
      <c r="X15" s="238"/>
    </row>
    <row r="16" spans="1:24" s="220" customFormat="1" x14ac:dyDescent="0.25">
      <c r="A16" s="219"/>
      <c r="B16" s="232"/>
      <c r="C16" s="231" t="s">
        <v>17</v>
      </c>
      <c r="D16" s="225"/>
      <c r="E16" s="225"/>
      <c r="F16" s="225"/>
      <c r="G16" s="225"/>
      <c r="H16" s="225"/>
      <c r="I16" s="225"/>
      <c r="J16" s="225"/>
      <c r="K16" s="226"/>
      <c r="S16" s="238"/>
      <c r="T16" s="238"/>
      <c r="U16" s="238"/>
      <c r="V16" s="238"/>
      <c r="W16" s="238"/>
      <c r="X16" s="238"/>
    </row>
    <row r="17" spans="1:24" s="220" customFormat="1" x14ac:dyDescent="0.25">
      <c r="A17" s="219"/>
      <c r="B17" s="224"/>
      <c r="C17" s="225"/>
      <c r="D17" s="225"/>
      <c r="E17" s="225"/>
      <c r="F17" s="225"/>
      <c r="G17" s="225"/>
      <c r="H17" s="225"/>
      <c r="I17" s="225"/>
      <c r="J17" s="225"/>
      <c r="K17" s="226"/>
      <c r="S17" s="238"/>
      <c r="T17" s="238"/>
      <c r="U17" s="238"/>
      <c r="V17" s="238"/>
      <c r="W17" s="238"/>
      <c r="X17" s="238"/>
    </row>
    <row r="18" spans="1:24" s="220" customFormat="1" x14ac:dyDescent="0.25">
      <c r="A18" s="219"/>
      <c r="B18" s="224"/>
      <c r="C18" s="225" t="s">
        <v>312</v>
      </c>
      <c r="D18" s="225"/>
      <c r="E18" s="225"/>
      <c r="F18" s="225"/>
      <c r="G18" s="225"/>
      <c r="H18" s="225"/>
      <c r="I18" s="225"/>
      <c r="J18" s="225"/>
      <c r="K18" s="226"/>
      <c r="S18" s="238"/>
      <c r="T18" s="238"/>
      <c r="U18" s="238"/>
      <c r="V18" s="238"/>
      <c r="W18" s="238"/>
      <c r="X18" s="238"/>
    </row>
    <row r="19" spans="1:24" s="220" customFormat="1" x14ac:dyDescent="0.25">
      <c r="A19" s="219"/>
      <c r="B19" s="232"/>
      <c r="C19" s="225" t="s">
        <v>319</v>
      </c>
      <c r="D19" s="225"/>
      <c r="E19" s="225"/>
      <c r="F19" s="225"/>
      <c r="G19" s="225"/>
      <c r="H19" s="225"/>
      <c r="I19" s="225"/>
      <c r="J19" s="225"/>
      <c r="K19" s="226"/>
      <c r="S19" s="238"/>
      <c r="T19" s="238"/>
      <c r="U19" s="238"/>
      <c r="V19" s="238"/>
      <c r="W19" s="238"/>
      <c r="X19" s="238"/>
    </row>
    <row r="20" spans="1:24" s="220" customFormat="1" x14ac:dyDescent="0.25">
      <c r="A20" s="219"/>
      <c r="B20" s="232"/>
      <c r="C20" s="225"/>
      <c r="D20" s="225"/>
      <c r="E20" s="225"/>
      <c r="F20" s="225"/>
      <c r="G20" s="225"/>
      <c r="H20" s="225"/>
      <c r="I20" s="225"/>
      <c r="J20" s="225"/>
      <c r="K20" s="226"/>
      <c r="S20" s="238"/>
      <c r="T20" s="238"/>
      <c r="U20" s="238"/>
      <c r="V20" s="238"/>
      <c r="W20" s="238"/>
      <c r="X20" s="238"/>
    </row>
    <row r="21" spans="1:24" s="220" customFormat="1" x14ac:dyDescent="0.25">
      <c r="A21" s="219"/>
      <c r="B21" s="228" t="s">
        <v>313</v>
      </c>
      <c r="C21" s="225"/>
      <c r="D21" s="225"/>
      <c r="E21" s="225"/>
      <c r="F21" s="225"/>
      <c r="G21" s="225"/>
      <c r="H21" s="225"/>
      <c r="I21" s="225"/>
      <c r="J21" s="225"/>
      <c r="K21" s="226"/>
      <c r="S21" s="238"/>
      <c r="T21" s="238"/>
      <c r="U21" s="238"/>
      <c r="V21" s="238"/>
      <c r="W21" s="238"/>
      <c r="X21" s="238"/>
    </row>
    <row r="22" spans="1:24" s="220" customFormat="1" x14ac:dyDescent="0.25">
      <c r="A22" s="219"/>
      <c r="B22" s="229"/>
      <c r="C22" s="225"/>
      <c r="D22" s="225"/>
      <c r="E22" s="225"/>
      <c r="F22" s="225"/>
      <c r="G22" s="225"/>
      <c r="H22" s="225"/>
      <c r="I22" s="225"/>
      <c r="J22" s="225"/>
      <c r="K22" s="226"/>
      <c r="S22" s="238"/>
      <c r="T22" s="238"/>
      <c r="U22" s="238"/>
      <c r="V22" s="238"/>
      <c r="W22" s="238"/>
      <c r="X22" s="238"/>
    </row>
    <row r="23" spans="1:24" s="220" customFormat="1" x14ac:dyDescent="0.25">
      <c r="A23" s="219"/>
      <c r="B23" s="229" t="s">
        <v>18</v>
      </c>
      <c r="C23" s="230" t="s">
        <v>314</v>
      </c>
      <c r="D23" s="225"/>
      <c r="E23" s="225"/>
      <c r="F23" s="225"/>
      <c r="G23" s="225"/>
      <c r="H23" s="225"/>
      <c r="I23" s="225"/>
      <c r="J23" s="225"/>
      <c r="K23" s="226"/>
      <c r="S23" s="238"/>
      <c r="T23" s="238"/>
      <c r="U23" s="238"/>
      <c r="V23" s="238"/>
      <c r="W23" s="238"/>
      <c r="X23" s="238"/>
    </row>
    <row r="24" spans="1:24" s="220" customFormat="1" x14ac:dyDescent="0.25">
      <c r="A24" s="219"/>
      <c r="B24" s="229" t="s">
        <v>18</v>
      </c>
      <c r="C24" s="230" t="s">
        <v>315</v>
      </c>
      <c r="D24" s="225"/>
      <c r="E24" s="225"/>
      <c r="F24" s="225"/>
      <c r="G24" s="225"/>
      <c r="H24" s="225"/>
      <c r="I24" s="225"/>
      <c r="J24" s="225"/>
      <c r="K24" s="226"/>
      <c r="S24" s="238"/>
      <c r="T24" s="238"/>
      <c r="U24" s="238"/>
      <c r="V24" s="238"/>
      <c r="W24" s="238"/>
      <c r="X24" s="238"/>
    </row>
    <row r="25" spans="1:24" s="220" customFormat="1" x14ac:dyDescent="0.25">
      <c r="A25" s="219"/>
      <c r="B25" s="229" t="s">
        <v>18</v>
      </c>
      <c r="C25" s="230" t="s">
        <v>39</v>
      </c>
      <c r="D25" s="225"/>
      <c r="E25" s="225"/>
      <c r="F25" s="225"/>
      <c r="G25" s="225"/>
      <c r="H25" s="225"/>
      <c r="I25" s="225"/>
      <c r="J25" s="225"/>
      <c r="K25" s="226"/>
      <c r="S25" s="238"/>
      <c r="T25" s="238"/>
      <c r="U25" s="238"/>
      <c r="V25" s="238"/>
      <c r="W25" s="238"/>
      <c r="X25" s="238"/>
    </row>
    <row r="26" spans="1:24" s="220" customFormat="1" x14ac:dyDescent="0.25">
      <c r="A26" s="219"/>
      <c r="B26" s="224"/>
      <c r="C26" s="230"/>
      <c r="D26" s="225"/>
      <c r="E26" s="225"/>
      <c r="F26" s="225"/>
      <c r="G26" s="225"/>
      <c r="H26" s="225"/>
      <c r="I26" s="225"/>
      <c r="J26" s="225"/>
      <c r="K26" s="226"/>
      <c r="S26" s="238"/>
      <c r="T26" s="238"/>
      <c r="U26" s="238"/>
      <c r="V26" s="238"/>
      <c r="W26" s="238"/>
      <c r="X26" s="238"/>
    </row>
    <row r="27" spans="1:24" s="220" customFormat="1" x14ac:dyDescent="0.25">
      <c r="A27" s="219"/>
      <c r="B27" s="224"/>
      <c r="C27" s="225" t="s">
        <v>312</v>
      </c>
      <c r="D27" s="225"/>
      <c r="E27" s="225"/>
      <c r="F27" s="225"/>
      <c r="G27" s="225"/>
      <c r="H27" s="225"/>
      <c r="I27" s="225"/>
      <c r="J27" s="225"/>
      <c r="K27" s="226"/>
      <c r="S27" s="238"/>
      <c r="T27" s="238"/>
      <c r="U27" s="238"/>
      <c r="V27" s="238"/>
      <c r="W27" s="238"/>
      <c r="X27" s="238"/>
    </row>
    <row r="28" spans="1:24" s="220" customFormat="1" ht="15.75" thickBot="1" x14ac:dyDescent="0.3">
      <c r="A28" s="219"/>
      <c r="B28" s="240"/>
      <c r="C28" s="233" t="s">
        <v>320</v>
      </c>
      <c r="D28" s="234"/>
      <c r="E28" s="234"/>
      <c r="F28" s="234"/>
      <c r="G28" s="234"/>
      <c r="H28" s="234"/>
      <c r="I28" s="234"/>
      <c r="J28" s="234"/>
      <c r="K28" s="235"/>
      <c r="S28" s="238"/>
      <c r="T28" s="238"/>
      <c r="U28" s="238"/>
      <c r="V28" s="238"/>
      <c r="W28" s="238"/>
      <c r="X28" s="238"/>
    </row>
    <row r="29" spans="1:24" x14ac:dyDescent="0.25">
      <c r="C29" s="241"/>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96"/>
      <c r="B6" s="2" t="s">
        <v>76</v>
      </c>
      <c r="C6" s="3"/>
      <c r="D6" s="11"/>
      <c r="E6" s="15"/>
      <c r="F6" s="15"/>
      <c r="G6" s="15"/>
      <c r="H6" s="15"/>
      <c r="I6" s="15">
        <v>402.6</v>
      </c>
      <c r="J6" s="15"/>
      <c r="K6" s="15"/>
      <c r="L6" s="7">
        <v>402.6</v>
      </c>
    </row>
    <row r="7" spans="1:12" x14ac:dyDescent="0.2">
      <c r="A7" s="2" t="s">
        <v>70</v>
      </c>
      <c r="B7" s="3"/>
      <c r="C7" s="3"/>
      <c r="D7" s="11"/>
      <c r="E7" s="15"/>
      <c r="F7" s="15"/>
      <c r="G7" s="15"/>
      <c r="H7" s="15"/>
      <c r="I7" s="15">
        <v>402.6</v>
      </c>
      <c r="J7" s="15"/>
      <c r="K7" s="15"/>
      <c r="L7" s="7">
        <v>402.6</v>
      </c>
    </row>
    <row r="8" spans="1:12" x14ac:dyDescent="0.2">
      <c r="A8" s="2">
        <v>81810</v>
      </c>
      <c r="B8" s="2">
        <v>2840001</v>
      </c>
      <c r="C8" s="2" t="s">
        <v>109</v>
      </c>
      <c r="D8" s="11"/>
      <c r="E8" s="15"/>
      <c r="F8" s="15"/>
      <c r="G8" s="15"/>
      <c r="H8" s="15"/>
      <c r="I8" s="15">
        <v>303.3</v>
      </c>
      <c r="J8" s="15"/>
      <c r="K8" s="15"/>
      <c r="L8" s="7">
        <v>303.3</v>
      </c>
    </row>
    <row r="9" spans="1:12" x14ac:dyDescent="0.2">
      <c r="A9" s="96"/>
      <c r="B9" s="2" t="s">
        <v>76</v>
      </c>
      <c r="C9" s="3"/>
      <c r="D9" s="11"/>
      <c r="E9" s="15"/>
      <c r="F9" s="15"/>
      <c r="G9" s="15"/>
      <c r="H9" s="15"/>
      <c r="I9" s="15">
        <v>303.3</v>
      </c>
      <c r="J9" s="15"/>
      <c r="K9" s="15"/>
      <c r="L9" s="7">
        <v>303.3</v>
      </c>
    </row>
    <row r="10" spans="1:12" x14ac:dyDescent="0.2">
      <c r="A10" s="2" t="s">
        <v>114</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96"/>
      <c r="B12" s="2" t="s">
        <v>75</v>
      </c>
      <c r="C12" s="3"/>
      <c r="D12" s="11"/>
      <c r="E12" s="15"/>
      <c r="F12" s="15"/>
      <c r="G12" s="15"/>
      <c r="H12" s="15">
        <v>288.60000000000002</v>
      </c>
      <c r="I12" s="15"/>
      <c r="J12" s="15"/>
      <c r="K12" s="15"/>
      <c r="L12" s="7">
        <v>288.60000000000002</v>
      </c>
    </row>
    <row r="13" spans="1:12" x14ac:dyDescent="0.2">
      <c r="A13" s="2" t="s">
        <v>71</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96"/>
      <c r="B15" s="2" t="s">
        <v>84</v>
      </c>
      <c r="C15" s="3"/>
      <c r="D15" s="11"/>
      <c r="E15" s="15"/>
      <c r="F15" s="15"/>
      <c r="G15" s="15"/>
      <c r="H15" s="15"/>
      <c r="I15" s="15">
        <v>399.1</v>
      </c>
      <c r="J15" s="15"/>
      <c r="K15" s="15"/>
      <c r="L15" s="7">
        <v>399.1</v>
      </c>
    </row>
    <row r="16" spans="1:12" x14ac:dyDescent="0.2">
      <c r="A16" s="2" t="s">
        <v>72</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96"/>
      <c r="B18" s="2" t="s">
        <v>85</v>
      </c>
      <c r="C18" s="3"/>
      <c r="D18" s="11"/>
      <c r="E18" s="15"/>
      <c r="F18" s="15"/>
      <c r="G18" s="15"/>
      <c r="H18" s="15">
        <v>277.7</v>
      </c>
      <c r="I18" s="15"/>
      <c r="J18" s="15"/>
      <c r="K18" s="15"/>
      <c r="L18" s="7">
        <v>277.7</v>
      </c>
    </row>
    <row r="19" spans="1:12" x14ac:dyDescent="0.2">
      <c r="A19" s="2" t="s">
        <v>73</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96"/>
      <c r="B21" s="2" t="s">
        <v>84</v>
      </c>
      <c r="C21" s="3"/>
      <c r="D21" s="11"/>
      <c r="E21" s="15"/>
      <c r="F21" s="15"/>
      <c r="G21" s="15"/>
      <c r="H21" s="15">
        <v>336.3</v>
      </c>
      <c r="I21" s="15"/>
      <c r="J21" s="15"/>
      <c r="K21" s="15"/>
      <c r="L21" s="7">
        <v>336.3</v>
      </c>
    </row>
    <row r="22" spans="1:12" x14ac:dyDescent="0.2">
      <c r="A22" s="2" t="s">
        <v>115</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96"/>
      <c r="B24" s="2" t="s">
        <v>85</v>
      </c>
      <c r="C24" s="3"/>
      <c r="D24" s="11"/>
      <c r="E24" s="15"/>
      <c r="F24" s="15"/>
      <c r="G24" s="15">
        <v>277.5</v>
      </c>
      <c r="H24" s="15"/>
      <c r="I24" s="15"/>
      <c r="J24" s="15"/>
      <c r="K24" s="15"/>
      <c r="L24" s="7">
        <v>277.5</v>
      </c>
    </row>
    <row r="25" spans="1:12" x14ac:dyDescent="0.2">
      <c r="A25" s="2" t="s">
        <v>133</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96"/>
      <c r="B27" s="2" t="s">
        <v>85</v>
      </c>
      <c r="C27" s="3"/>
      <c r="D27" s="11"/>
      <c r="E27" s="15"/>
      <c r="F27" s="15"/>
      <c r="G27" s="15">
        <v>257.7</v>
      </c>
      <c r="H27" s="15"/>
      <c r="I27" s="15"/>
      <c r="J27" s="15"/>
      <c r="K27" s="15"/>
      <c r="L27" s="7">
        <v>257.7</v>
      </c>
    </row>
    <row r="28" spans="1:12" x14ac:dyDescent="0.2">
      <c r="A28" s="2" t="s">
        <v>134</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96"/>
      <c r="B30" s="2" t="s">
        <v>84</v>
      </c>
      <c r="C30" s="3"/>
      <c r="D30" s="11"/>
      <c r="E30" s="15">
        <v>321.39999999999998</v>
      </c>
      <c r="F30" s="15"/>
      <c r="G30" s="15"/>
      <c r="H30" s="15"/>
      <c r="I30" s="15"/>
      <c r="J30" s="15"/>
      <c r="K30" s="15"/>
      <c r="L30" s="7">
        <v>321.39999999999998</v>
      </c>
    </row>
    <row r="31" spans="1:12" x14ac:dyDescent="0.2">
      <c r="A31" s="2" t="s">
        <v>116</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96"/>
      <c r="B33" s="2" t="s">
        <v>84</v>
      </c>
      <c r="C33" s="3"/>
      <c r="D33" s="11"/>
      <c r="E33" s="15"/>
      <c r="F33" s="15"/>
      <c r="G33" s="15">
        <v>266.3</v>
      </c>
      <c r="H33" s="15"/>
      <c r="I33" s="15"/>
      <c r="J33" s="15"/>
      <c r="K33" s="15"/>
      <c r="L33" s="7">
        <v>266.3</v>
      </c>
    </row>
    <row r="34" spans="1:12" x14ac:dyDescent="0.2">
      <c r="A34" s="2" t="s">
        <v>74</v>
      </c>
      <c r="B34" s="3"/>
      <c r="C34" s="3"/>
      <c r="D34" s="11"/>
      <c r="E34" s="15"/>
      <c r="F34" s="15"/>
      <c r="G34" s="15">
        <v>266.3</v>
      </c>
      <c r="H34" s="15"/>
      <c r="I34" s="15"/>
      <c r="J34" s="15"/>
      <c r="K34" s="15"/>
      <c r="L34" s="7">
        <v>266.3</v>
      </c>
    </row>
    <row r="35" spans="1:12" x14ac:dyDescent="0.2">
      <c r="A35" s="2">
        <v>79972</v>
      </c>
      <c r="B35" s="2">
        <v>180001</v>
      </c>
      <c r="C35" s="2" t="s">
        <v>155</v>
      </c>
      <c r="D35" s="11"/>
      <c r="E35" s="15"/>
      <c r="F35" s="15"/>
      <c r="G35" s="15"/>
      <c r="H35" s="15"/>
      <c r="I35" s="15"/>
      <c r="J35" s="15">
        <v>254</v>
      </c>
      <c r="K35" s="15"/>
      <c r="L35" s="7">
        <v>254</v>
      </c>
    </row>
    <row r="36" spans="1:12" x14ac:dyDescent="0.2">
      <c r="A36" s="96"/>
      <c r="B36" s="2" t="s">
        <v>77</v>
      </c>
      <c r="C36" s="3"/>
      <c r="D36" s="11"/>
      <c r="E36" s="15"/>
      <c r="F36" s="15"/>
      <c r="G36" s="15"/>
      <c r="H36" s="15"/>
      <c r="I36" s="15"/>
      <c r="J36" s="15">
        <v>254</v>
      </c>
      <c r="K36" s="15"/>
      <c r="L36" s="7">
        <v>254</v>
      </c>
    </row>
    <row r="37" spans="1:12" x14ac:dyDescent="0.2">
      <c r="A37" s="2" t="s">
        <v>166</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96"/>
      <c r="B39" s="2" t="s">
        <v>85</v>
      </c>
      <c r="C39" s="3"/>
      <c r="D39" s="11"/>
      <c r="E39" s="15"/>
      <c r="F39" s="15"/>
      <c r="G39" s="15">
        <v>421.8</v>
      </c>
      <c r="H39" s="15"/>
      <c r="I39" s="15"/>
      <c r="J39" s="15"/>
      <c r="K39" s="15"/>
      <c r="L39" s="7">
        <v>421.8</v>
      </c>
    </row>
    <row r="40" spans="1:12" x14ac:dyDescent="0.2">
      <c r="A40" s="2" t="s">
        <v>86</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96"/>
      <c r="B42" s="2" t="s">
        <v>84</v>
      </c>
      <c r="C42" s="3"/>
      <c r="D42" s="11"/>
      <c r="E42" s="15"/>
      <c r="F42" s="15"/>
      <c r="G42" s="15"/>
      <c r="H42" s="15"/>
      <c r="I42" s="15">
        <v>233.7</v>
      </c>
      <c r="J42" s="15"/>
      <c r="K42" s="15"/>
      <c r="L42" s="7">
        <v>233.7</v>
      </c>
    </row>
    <row r="43" spans="1:12" x14ac:dyDescent="0.2">
      <c r="A43" s="2" t="s">
        <v>117</v>
      </c>
      <c r="B43" s="3"/>
      <c r="C43" s="3"/>
      <c r="D43" s="11"/>
      <c r="E43" s="15"/>
      <c r="F43" s="15"/>
      <c r="G43" s="15"/>
      <c r="H43" s="15"/>
      <c r="I43" s="15">
        <v>233.7</v>
      </c>
      <c r="J43" s="15"/>
      <c r="K43" s="15"/>
      <c r="L43" s="7">
        <v>233.7</v>
      </c>
    </row>
    <row r="44" spans="1:12" x14ac:dyDescent="0.2">
      <c r="A44" s="2">
        <v>88171</v>
      </c>
      <c r="B44" s="2">
        <v>3600001</v>
      </c>
      <c r="C44" s="2" t="s">
        <v>111</v>
      </c>
      <c r="D44" s="11"/>
      <c r="E44" s="15"/>
      <c r="F44" s="15"/>
      <c r="G44" s="15">
        <v>283.10000000000002</v>
      </c>
      <c r="H44" s="15"/>
      <c r="I44" s="15"/>
      <c r="J44" s="15"/>
      <c r="K44" s="15"/>
      <c r="L44" s="7">
        <v>283.10000000000002</v>
      </c>
    </row>
    <row r="45" spans="1:12" x14ac:dyDescent="0.2">
      <c r="A45" s="96"/>
      <c r="B45" s="2" t="s">
        <v>84</v>
      </c>
      <c r="C45" s="3"/>
      <c r="D45" s="11"/>
      <c r="E45" s="15"/>
      <c r="F45" s="15"/>
      <c r="G45" s="15">
        <v>283.10000000000002</v>
      </c>
      <c r="H45" s="15"/>
      <c r="I45" s="15"/>
      <c r="J45" s="15"/>
      <c r="K45" s="15"/>
      <c r="L45" s="7">
        <v>283.10000000000002</v>
      </c>
    </row>
    <row r="46" spans="1:12" x14ac:dyDescent="0.2">
      <c r="A46" s="2" t="s">
        <v>118</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96"/>
      <c r="B48" s="2" t="s">
        <v>176</v>
      </c>
      <c r="C48" s="3"/>
      <c r="D48" s="11"/>
      <c r="E48" s="15"/>
      <c r="F48" s="15"/>
      <c r="G48" s="15"/>
      <c r="H48" s="15"/>
      <c r="I48" s="15">
        <v>228.7</v>
      </c>
      <c r="J48" s="15"/>
      <c r="K48" s="15"/>
      <c r="L48" s="7">
        <v>228.7</v>
      </c>
    </row>
    <row r="49" spans="1:12" x14ac:dyDescent="0.2">
      <c r="A49" s="2" t="s">
        <v>177</v>
      </c>
      <c r="B49" s="3"/>
      <c r="C49" s="3"/>
      <c r="D49" s="11"/>
      <c r="E49" s="15"/>
      <c r="F49" s="15"/>
      <c r="G49" s="15"/>
      <c r="H49" s="15"/>
      <c r="I49" s="15">
        <v>228.7</v>
      </c>
      <c r="J49" s="15"/>
      <c r="K49" s="15"/>
      <c r="L49" s="7">
        <v>228.7</v>
      </c>
    </row>
    <row r="50" spans="1:12" x14ac:dyDescent="0.2">
      <c r="A50" s="2">
        <v>96180</v>
      </c>
      <c r="B50" s="2">
        <v>3600001</v>
      </c>
      <c r="C50" s="2" t="s">
        <v>92</v>
      </c>
      <c r="D50" s="11"/>
      <c r="E50" s="15">
        <v>292.89999999999998</v>
      </c>
      <c r="F50" s="15"/>
      <c r="G50" s="15"/>
      <c r="H50" s="15"/>
      <c r="I50" s="15"/>
      <c r="J50" s="15"/>
      <c r="K50" s="15"/>
      <c r="L50" s="7">
        <v>292.89999999999998</v>
      </c>
    </row>
    <row r="51" spans="1:12" x14ac:dyDescent="0.2">
      <c r="A51" s="96"/>
      <c r="B51" s="2" t="s">
        <v>84</v>
      </c>
      <c r="C51" s="3"/>
      <c r="D51" s="11"/>
      <c r="E51" s="15">
        <v>292.89999999999998</v>
      </c>
      <c r="F51" s="15"/>
      <c r="G51" s="15"/>
      <c r="H51" s="15"/>
      <c r="I51" s="15"/>
      <c r="J51" s="15"/>
      <c r="K51" s="15"/>
      <c r="L51" s="7">
        <v>292.89999999999998</v>
      </c>
    </row>
    <row r="52" spans="1:12" x14ac:dyDescent="0.2">
      <c r="A52" s="2" t="s">
        <v>93</v>
      </c>
      <c r="B52" s="3"/>
      <c r="C52" s="3"/>
      <c r="D52" s="11"/>
      <c r="E52" s="15">
        <v>292.89999999999998</v>
      </c>
      <c r="F52" s="15"/>
      <c r="G52" s="15"/>
      <c r="H52" s="15"/>
      <c r="I52" s="15"/>
      <c r="J52" s="15"/>
      <c r="K52" s="15"/>
      <c r="L52" s="7">
        <v>292.89999999999998</v>
      </c>
    </row>
    <row r="53" spans="1:12" x14ac:dyDescent="0.2">
      <c r="A53" s="2">
        <v>92011</v>
      </c>
      <c r="B53" s="2">
        <v>3600001</v>
      </c>
      <c r="C53" s="2" t="s">
        <v>69</v>
      </c>
      <c r="D53" s="11"/>
      <c r="E53" s="15"/>
      <c r="F53" s="15">
        <v>218.6</v>
      </c>
      <c r="G53" s="15"/>
      <c r="H53" s="15"/>
      <c r="I53" s="15"/>
      <c r="J53" s="15"/>
      <c r="K53" s="15"/>
      <c r="L53" s="7">
        <v>218.6</v>
      </c>
    </row>
    <row r="54" spans="1:12" x14ac:dyDescent="0.2">
      <c r="A54" s="96"/>
      <c r="B54" s="2" t="s">
        <v>84</v>
      </c>
      <c r="C54" s="3"/>
      <c r="D54" s="11"/>
      <c r="E54" s="15"/>
      <c r="F54" s="15">
        <v>218.6</v>
      </c>
      <c r="G54" s="15"/>
      <c r="H54" s="15"/>
      <c r="I54" s="15"/>
      <c r="J54" s="15"/>
      <c r="K54" s="15"/>
      <c r="L54" s="7">
        <v>218.6</v>
      </c>
    </row>
    <row r="55" spans="1:12" x14ac:dyDescent="0.2">
      <c r="A55" s="2" t="s">
        <v>180</v>
      </c>
      <c r="B55" s="3"/>
      <c r="C55" s="3"/>
      <c r="D55" s="11"/>
      <c r="E55" s="15"/>
      <c r="F55" s="15">
        <v>218.6</v>
      </c>
      <c r="G55" s="15"/>
      <c r="H55" s="15"/>
      <c r="I55" s="15"/>
      <c r="J55" s="15"/>
      <c r="K55" s="15"/>
      <c r="L55" s="7">
        <v>218.6</v>
      </c>
    </row>
    <row r="56" spans="1:12" x14ac:dyDescent="0.2">
      <c r="A56" s="2">
        <v>96171</v>
      </c>
      <c r="B56" s="2">
        <v>3600001</v>
      </c>
      <c r="C56" s="2" t="s">
        <v>79</v>
      </c>
      <c r="D56" s="11"/>
      <c r="E56" s="15">
        <v>271</v>
      </c>
      <c r="F56" s="15"/>
      <c r="G56" s="15"/>
      <c r="H56" s="15"/>
      <c r="I56" s="15"/>
      <c r="J56" s="15"/>
      <c r="K56" s="15"/>
      <c r="L56" s="7">
        <v>271</v>
      </c>
    </row>
    <row r="57" spans="1:12" x14ac:dyDescent="0.2">
      <c r="A57" s="96"/>
      <c r="B57" s="2" t="s">
        <v>84</v>
      </c>
      <c r="C57" s="3"/>
      <c r="D57" s="11"/>
      <c r="E57" s="15">
        <v>271</v>
      </c>
      <c r="F57" s="15"/>
      <c r="G57" s="15"/>
      <c r="H57" s="15"/>
      <c r="I57" s="15"/>
      <c r="J57" s="15"/>
      <c r="K57" s="15"/>
      <c r="L57" s="7">
        <v>271</v>
      </c>
    </row>
    <row r="58" spans="1:12" x14ac:dyDescent="0.2">
      <c r="A58" s="2" t="s">
        <v>119</v>
      </c>
      <c r="B58" s="3"/>
      <c r="C58" s="3"/>
      <c r="D58" s="11"/>
      <c r="E58" s="15">
        <v>271</v>
      </c>
      <c r="F58" s="15"/>
      <c r="G58" s="15"/>
      <c r="H58" s="15"/>
      <c r="I58" s="15"/>
      <c r="J58" s="15"/>
      <c r="K58" s="15"/>
      <c r="L58" s="7">
        <v>271</v>
      </c>
    </row>
    <row r="59" spans="1:12" x14ac:dyDescent="0.2">
      <c r="A59" s="2">
        <v>89078</v>
      </c>
      <c r="B59" s="2">
        <v>106500002</v>
      </c>
      <c r="C59" s="2" t="s">
        <v>78</v>
      </c>
      <c r="D59" s="11"/>
      <c r="E59" s="15"/>
      <c r="F59" s="15">
        <v>307.5</v>
      </c>
      <c r="G59" s="15"/>
      <c r="H59" s="15"/>
      <c r="I59" s="15"/>
      <c r="J59" s="15"/>
      <c r="K59" s="15"/>
      <c r="L59" s="7">
        <v>307.5</v>
      </c>
    </row>
    <row r="60" spans="1:12" x14ac:dyDescent="0.2">
      <c r="A60" s="96"/>
      <c r="B60" s="2" t="s">
        <v>83</v>
      </c>
      <c r="C60" s="3"/>
      <c r="D60" s="11"/>
      <c r="E60" s="15"/>
      <c r="F60" s="15">
        <v>307.5</v>
      </c>
      <c r="G60" s="15"/>
      <c r="H60" s="15"/>
      <c r="I60" s="15"/>
      <c r="J60" s="15"/>
      <c r="K60" s="15"/>
      <c r="L60" s="7">
        <v>307.5</v>
      </c>
    </row>
    <row r="61" spans="1:12" x14ac:dyDescent="0.2">
      <c r="A61" s="2" t="s">
        <v>100</v>
      </c>
      <c r="B61" s="3"/>
      <c r="C61" s="3"/>
      <c r="D61" s="11"/>
      <c r="E61" s="15"/>
      <c r="F61" s="15">
        <v>307.5</v>
      </c>
      <c r="G61" s="15"/>
      <c r="H61" s="15"/>
      <c r="I61" s="15"/>
      <c r="J61" s="15"/>
      <c r="K61" s="15"/>
      <c r="L61" s="7">
        <v>307.5</v>
      </c>
    </row>
    <row r="62" spans="1:12" x14ac:dyDescent="0.2">
      <c r="A62" s="2">
        <v>93870</v>
      </c>
      <c r="B62" s="2">
        <v>2840001</v>
      </c>
      <c r="C62" s="2" t="s">
        <v>92</v>
      </c>
      <c r="D62" s="11"/>
      <c r="E62" s="15">
        <v>230.1</v>
      </c>
      <c r="F62" s="15"/>
      <c r="G62" s="15"/>
      <c r="H62" s="15"/>
      <c r="I62" s="15"/>
      <c r="J62" s="15"/>
      <c r="K62" s="15"/>
      <c r="L62" s="7">
        <v>230.1</v>
      </c>
    </row>
    <row r="63" spans="1:12" x14ac:dyDescent="0.2">
      <c r="A63" s="96"/>
      <c r="B63" s="2" t="s">
        <v>76</v>
      </c>
      <c r="C63" s="3"/>
      <c r="D63" s="11"/>
      <c r="E63" s="15">
        <v>230.1</v>
      </c>
      <c r="F63" s="15"/>
      <c r="G63" s="15"/>
      <c r="H63" s="15"/>
      <c r="I63" s="15"/>
      <c r="J63" s="15"/>
      <c r="K63" s="15"/>
      <c r="L63" s="7">
        <v>230.1</v>
      </c>
    </row>
    <row r="64" spans="1:12" x14ac:dyDescent="0.2">
      <c r="A64" s="2" t="s">
        <v>102</v>
      </c>
      <c r="B64" s="3"/>
      <c r="C64" s="3"/>
      <c r="D64" s="11"/>
      <c r="E64" s="15">
        <v>230.1</v>
      </c>
      <c r="F64" s="15"/>
      <c r="G64" s="15"/>
      <c r="H64" s="15"/>
      <c r="I64" s="15"/>
      <c r="J64" s="15"/>
      <c r="K64" s="15"/>
      <c r="L64" s="7">
        <v>230.1</v>
      </c>
    </row>
    <row r="65" spans="1:12" x14ac:dyDescent="0.2">
      <c r="A65" s="2">
        <v>91234</v>
      </c>
      <c r="B65" s="2">
        <v>106500002</v>
      </c>
      <c r="C65" s="2" t="s">
        <v>97</v>
      </c>
      <c r="D65" s="11"/>
      <c r="E65" s="15">
        <v>236.4</v>
      </c>
      <c r="F65" s="15"/>
      <c r="G65" s="15"/>
      <c r="H65" s="15"/>
      <c r="I65" s="15"/>
      <c r="J65" s="15"/>
      <c r="K65" s="15"/>
      <c r="L65" s="7">
        <v>236.4</v>
      </c>
    </row>
    <row r="66" spans="1:12" x14ac:dyDescent="0.2">
      <c r="A66" s="96"/>
      <c r="B66" s="2" t="s">
        <v>83</v>
      </c>
      <c r="C66" s="3"/>
      <c r="D66" s="11"/>
      <c r="E66" s="15">
        <v>236.4</v>
      </c>
      <c r="F66" s="15"/>
      <c r="G66" s="15"/>
      <c r="H66" s="15"/>
      <c r="I66" s="15"/>
      <c r="J66" s="15"/>
      <c r="K66" s="15"/>
      <c r="L66" s="7">
        <v>236.4</v>
      </c>
    </row>
    <row r="67" spans="1:12" x14ac:dyDescent="0.2">
      <c r="A67" s="2" t="s">
        <v>103</v>
      </c>
      <c r="B67" s="3"/>
      <c r="C67" s="3"/>
      <c r="D67" s="11"/>
      <c r="E67" s="15">
        <v>236.4</v>
      </c>
      <c r="F67" s="15"/>
      <c r="G67" s="15"/>
      <c r="H67" s="15"/>
      <c r="I67" s="15"/>
      <c r="J67" s="15"/>
      <c r="K67" s="15"/>
      <c r="L67" s="7">
        <v>236.4</v>
      </c>
    </row>
    <row r="68" spans="1:12" x14ac:dyDescent="0.2">
      <c r="A68" s="2">
        <v>93864</v>
      </c>
      <c r="B68" s="2">
        <v>2840001</v>
      </c>
      <c r="C68" s="2" t="s">
        <v>92</v>
      </c>
      <c r="D68" s="11"/>
      <c r="E68" s="15">
        <v>251.5</v>
      </c>
      <c r="F68" s="15"/>
      <c r="G68" s="15"/>
      <c r="H68" s="15"/>
      <c r="I68" s="15"/>
      <c r="J68" s="15"/>
      <c r="K68" s="15"/>
      <c r="L68" s="7">
        <v>251.5</v>
      </c>
    </row>
    <row r="69" spans="1:12" x14ac:dyDescent="0.2">
      <c r="A69" s="96"/>
      <c r="B69" s="2" t="s">
        <v>76</v>
      </c>
      <c r="C69" s="3"/>
      <c r="D69" s="11"/>
      <c r="E69" s="15">
        <v>251.5</v>
      </c>
      <c r="F69" s="15"/>
      <c r="G69" s="15"/>
      <c r="H69" s="15"/>
      <c r="I69" s="15"/>
      <c r="J69" s="15"/>
      <c r="K69" s="15"/>
      <c r="L69" s="7">
        <v>251.5</v>
      </c>
    </row>
    <row r="70" spans="1:12" x14ac:dyDescent="0.2">
      <c r="A70" s="2" t="s">
        <v>104</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96"/>
      <c r="B72" s="2" t="s">
        <v>84</v>
      </c>
      <c r="C72" s="3"/>
      <c r="D72" s="11"/>
      <c r="E72" s="15"/>
      <c r="F72" s="15"/>
      <c r="G72" s="15"/>
      <c r="H72" s="15">
        <v>231.4</v>
      </c>
      <c r="I72" s="15"/>
      <c r="J72" s="15"/>
      <c r="K72" s="15"/>
      <c r="L72" s="7">
        <v>231.4</v>
      </c>
    </row>
    <row r="73" spans="1:12" x14ac:dyDescent="0.2">
      <c r="A73" s="2" t="s">
        <v>173</v>
      </c>
      <c r="B73" s="3"/>
      <c r="C73" s="3"/>
      <c r="D73" s="11"/>
      <c r="E73" s="15"/>
      <c r="F73" s="15"/>
      <c r="G73" s="15"/>
      <c r="H73" s="15">
        <v>231.4</v>
      </c>
      <c r="I73" s="15"/>
      <c r="J73" s="15"/>
      <c r="K73" s="15"/>
      <c r="L73" s="7">
        <v>231.4</v>
      </c>
    </row>
    <row r="74" spans="1:12" x14ac:dyDescent="0.2">
      <c r="A74" s="2">
        <v>79978</v>
      </c>
      <c r="B74" s="2">
        <v>180001</v>
      </c>
      <c r="C74" s="2" t="s">
        <v>98</v>
      </c>
      <c r="D74" s="11"/>
      <c r="E74" s="15"/>
      <c r="F74" s="15"/>
      <c r="G74" s="15"/>
      <c r="H74" s="15"/>
      <c r="I74" s="15"/>
      <c r="J74" s="15"/>
      <c r="K74" s="15">
        <v>241</v>
      </c>
      <c r="L74" s="7">
        <v>241</v>
      </c>
    </row>
    <row r="75" spans="1:12" x14ac:dyDescent="0.2">
      <c r="A75" s="96"/>
      <c r="B75" s="2" t="s">
        <v>77</v>
      </c>
      <c r="C75" s="3"/>
      <c r="D75" s="11"/>
      <c r="E75" s="15"/>
      <c r="F75" s="15"/>
      <c r="G75" s="15"/>
      <c r="H75" s="15"/>
      <c r="I75" s="15"/>
      <c r="J75" s="15"/>
      <c r="K75" s="15">
        <v>241</v>
      </c>
      <c r="L75" s="7">
        <v>241</v>
      </c>
    </row>
    <row r="76" spans="1:12" x14ac:dyDescent="0.2">
      <c r="A76" s="2" t="s">
        <v>105</v>
      </c>
      <c r="B76" s="3"/>
      <c r="C76" s="3"/>
      <c r="D76" s="11"/>
      <c r="E76" s="15"/>
      <c r="F76" s="15"/>
      <c r="G76" s="15"/>
      <c r="H76" s="15"/>
      <c r="I76" s="15"/>
      <c r="J76" s="15"/>
      <c r="K76" s="15">
        <v>241</v>
      </c>
      <c r="L76" s="7">
        <v>241</v>
      </c>
    </row>
    <row r="77" spans="1:12" x14ac:dyDescent="0.2">
      <c r="A77" s="2">
        <v>82314</v>
      </c>
      <c r="B77" s="2">
        <v>3600001</v>
      </c>
      <c r="C77" s="2" t="s">
        <v>80</v>
      </c>
      <c r="D77" s="11"/>
      <c r="E77" s="15"/>
      <c r="F77" s="15"/>
      <c r="G77" s="15"/>
      <c r="H77" s="15"/>
      <c r="I77" s="15">
        <v>229.5</v>
      </c>
      <c r="J77" s="15"/>
      <c r="K77" s="15"/>
      <c r="L77" s="7">
        <v>229.5</v>
      </c>
    </row>
    <row r="78" spans="1:12" x14ac:dyDescent="0.2">
      <c r="A78" s="96"/>
      <c r="B78" s="2" t="s">
        <v>84</v>
      </c>
      <c r="C78" s="3"/>
      <c r="D78" s="11"/>
      <c r="E78" s="15"/>
      <c r="F78" s="15"/>
      <c r="G78" s="15"/>
      <c r="H78" s="15"/>
      <c r="I78" s="15">
        <v>229.5</v>
      </c>
      <c r="J78" s="15"/>
      <c r="K78" s="15"/>
      <c r="L78" s="7">
        <v>229.5</v>
      </c>
    </row>
    <row r="79" spans="1:12" x14ac:dyDescent="0.2">
      <c r="A79" s="2" t="s">
        <v>106</v>
      </c>
      <c r="B79" s="3"/>
      <c r="C79" s="3"/>
      <c r="D79" s="11"/>
      <c r="E79" s="15"/>
      <c r="F79" s="15"/>
      <c r="G79" s="15"/>
      <c r="H79" s="15"/>
      <c r="I79" s="15">
        <v>229.5</v>
      </c>
      <c r="J79" s="15"/>
      <c r="K79" s="15"/>
      <c r="L79" s="7">
        <v>229.5</v>
      </c>
    </row>
    <row r="80" spans="1:12" x14ac:dyDescent="0.2">
      <c r="A80" s="2">
        <v>93003</v>
      </c>
      <c r="B80" s="2">
        <v>550003</v>
      </c>
      <c r="C80" s="2" t="s">
        <v>110</v>
      </c>
      <c r="D80" s="11"/>
      <c r="E80" s="15">
        <v>268.2</v>
      </c>
      <c r="F80" s="15"/>
      <c r="G80" s="15"/>
      <c r="H80" s="15"/>
      <c r="I80" s="15"/>
      <c r="J80" s="15"/>
      <c r="K80" s="15"/>
      <c r="L80" s="7">
        <v>268.2</v>
      </c>
    </row>
    <row r="81" spans="1:12" x14ac:dyDescent="0.2">
      <c r="A81" s="96"/>
      <c r="B81" s="2" t="s">
        <v>101</v>
      </c>
      <c r="C81" s="3"/>
      <c r="D81" s="11"/>
      <c r="E81" s="15">
        <v>268.2</v>
      </c>
      <c r="F81" s="15"/>
      <c r="G81" s="15"/>
      <c r="H81" s="15"/>
      <c r="I81" s="15"/>
      <c r="J81" s="15"/>
      <c r="K81" s="15"/>
      <c r="L81" s="7">
        <v>268.2</v>
      </c>
    </row>
    <row r="82" spans="1:12" x14ac:dyDescent="0.2">
      <c r="A82" s="2" t="s">
        <v>120</v>
      </c>
      <c r="B82" s="3"/>
      <c r="C82" s="3"/>
      <c r="D82" s="11"/>
      <c r="E82" s="15">
        <v>268.2</v>
      </c>
      <c r="F82" s="15"/>
      <c r="G82" s="15"/>
      <c r="H82" s="15"/>
      <c r="I82" s="15"/>
      <c r="J82" s="15"/>
      <c r="K82" s="15"/>
      <c r="L82" s="7">
        <v>268.2</v>
      </c>
    </row>
    <row r="83" spans="1:12" x14ac:dyDescent="0.2">
      <c r="A83" s="2">
        <v>96095</v>
      </c>
      <c r="B83" s="2">
        <v>102960001</v>
      </c>
      <c r="C83" s="2" t="s">
        <v>108</v>
      </c>
      <c r="D83" s="11">
        <v>243.5</v>
      </c>
      <c r="E83" s="15"/>
      <c r="F83" s="15"/>
      <c r="G83" s="15"/>
      <c r="H83" s="15"/>
      <c r="I83" s="15"/>
      <c r="J83" s="15"/>
      <c r="K83" s="15"/>
      <c r="L83" s="7">
        <v>243.5</v>
      </c>
    </row>
    <row r="84" spans="1:12" x14ac:dyDescent="0.2">
      <c r="A84" s="96"/>
      <c r="B84" s="2" t="s">
        <v>85</v>
      </c>
      <c r="C84" s="3"/>
      <c r="D84" s="11">
        <v>243.5</v>
      </c>
      <c r="E84" s="15"/>
      <c r="F84" s="15"/>
      <c r="G84" s="15"/>
      <c r="H84" s="15"/>
      <c r="I84" s="15"/>
      <c r="J84" s="15"/>
      <c r="K84" s="15"/>
      <c r="L84" s="7">
        <v>243.5</v>
      </c>
    </row>
    <row r="85" spans="1:12" x14ac:dyDescent="0.2">
      <c r="A85" s="2" t="s">
        <v>121</v>
      </c>
      <c r="B85" s="3"/>
      <c r="C85" s="3"/>
      <c r="D85" s="11">
        <v>243.5</v>
      </c>
      <c r="E85" s="15"/>
      <c r="F85" s="15"/>
      <c r="G85" s="15"/>
      <c r="H85" s="15"/>
      <c r="I85" s="15"/>
      <c r="J85" s="15"/>
      <c r="K85" s="15"/>
      <c r="L85" s="7">
        <v>243.5</v>
      </c>
    </row>
    <row r="86" spans="1:12" x14ac:dyDescent="0.2">
      <c r="A86" s="2">
        <v>94635</v>
      </c>
      <c r="B86" s="2">
        <v>1890027</v>
      </c>
      <c r="C86" s="2" t="s">
        <v>112</v>
      </c>
      <c r="D86" s="11"/>
      <c r="E86" s="15"/>
      <c r="F86" s="15">
        <v>322.3</v>
      </c>
      <c r="G86" s="15"/>
      <c r="H86" s="15"/>
      <c r="I86" s="15"/>
      <c r="J86" s="15"/>
      <c r="K86" s="15"/>
      <c r="L86" s="7">
        <v>322.3</v>
      </c>
    </row>
    <row r="87" spans="1:12" x14ac:dyDescent="0.2">
      <c r="A87" s="96"/>
      <c r="B87" s="2" t="s">
        <v>122</v>
      </c>
      <c r="C87" s="3"/>
      <c r="D87" s="11"/>
      <c r="E87" s="15"/>
      <c r="F87" s="15">
        <v>322.3</v>
      </c>
      <c r="G87" s="15"/>
      <c r="H87" s="15"/>
      <c r="I87" s="15"/>
      <c r="J87" s="15"/>
      <c r="K87" s="15"/>
      <c r="L87" s="7">
        <v>322.3</v>
      </c>
    </row>
    <row r="88" spans="1:12" x14ac:dyDescent="0.2">
      <c r="A88" s="2" t="s">
        <v>123</v>
      </c>
      <c r="B88" s="3"/>
      <c r="C88" s="3"/>
      <c r="D88" s="11"/>
      <c r="E88" s="15"/>
      <c r="F88" s="15">
        <v>322.3</v>
      </c>
      <c r="G88" s="15"/>
      <c r="H88" s="15"/>
      <c r="I88" s="15"/>
      <c r="J88" s="15"/>
      <c r="K88" s="15"/>
      <c r="L88" s="7">
        <v>322.3</v>
      </c>
    </row>
    <row r="89" spans="1:12" x14ac:dyDescent="0.2">
      <c r="A89" s="2">
        <v>96215</v>
      </c>
      <c r="B89" s="2">
        <v>3600001</v>
      </c>
      <c r="C89" s="2" t="s">
        <v>113</v>
      </c>
      <c r="D89" s="11">
        <v>234.7</v>
      </c>
      <c r="E89" s="15"/>
      <c r="F89" s="15"/>
      <c r="G89" s="15"/>
      <c r="H89" s="15"/>
      <c r="I89" s="15"/>
      <c r="J89" s="15"/>
      <c r="K89" s="15"/>
      <c r="L89" s="7">
        <v>234.7</v>
      </c>
    </row>
    <row r="90" spans="1:12" x14ac:dyDescent="0.2">
      <c r="A90" s="96"/>
      <c r="B90" s="2" t="s">
        <v>84</v>
      </c>
      <c r="C90" s="3"/>
      <c r="D90" s="11">
        <v>234.7</v>
      </c>
      <c r="E90" s="15"/>
      <c r="F90" s="15"/>
      <c r="G90" s="15"/>
      <c r="H90" s="15"/>
      <c r="I90" s="15"/>
      <c r="J90" s="15"/>
      <c r="K90" s="15"/>
      <c r="L90" s="7">
        <v>234.7</v>
      </c>
    </row>
    <row r="91" spans="1:12" x14ac:dyDescent="0.2">
      <c r="A91" s="2" t="s">
        <v>124</v>
      </c>
      <c r="B91" s="3"/>
      <c r="C91" s="3"/>
      <c r="D91" s="11">
        <v>234.7</v>
      </c>
      <c r="E91" s="15"/>
      <c r="F91" s="15"/>
      <c r="G91" s="15"/>
      <c r="H91" s="15"/>
      <c r="I91" s="15"/>
      <c r="J91" s="15"/>
      <c r="K91" s="15"/>
      <c r="L91" s="7">
        <v>234.7</v>
      </c>
    </row>
    <row r="92" spans="1:12" x14ac:dyDescent="0.2">
      <c r="A92" s="2">
        <v>96367</v>
      </c>
      <c r="B92" s="2">
        <v>106500002</v>
      </c>
      <c r="C92" s="2" t="s">
        <v>156</v>
      </c>
      <c r="D92" s="11">
        <v>238.4</v>
      </c>
      <c r="E92" s="15"/>
      <c r="F92" s="15"/>
      <c r="G92" s="15"/>
      <c r="H92" s="15"/>
      <c r="I92" s="15"/>
      <c r="J92" s="15"/>
      <c r="K92" s="15"/>
      <c r="L92" s="7">
        <v>238.4</v>
      </c>
    </row>
    <row r="93" spans="1:12" x14ac:dyDescent="0.2">
      <c r="A93" s="96"/>
      <c r="B93" s="2" t="s">
        <v>83</v>
      </c>
      <c r="C93" s="3"/>
      <c r="D93" s="11">
        <v>238.4</v>
      </c>
      <c r="E93" s="15"/>
      <c r="F93" s="15"/>
      <c r="G93" s="15"/>
      <c r="H93" s="15"/>
      <c r="I93" s="15"/>
      <c r="J93" s="15"/>
      <c r="K93" s="15"/>
      <c r="L93" s="7">
        <v>238.4</v>
      </c>
    </row>
    <row r="94" spans="1:12" x14ac:dyDescent="0.2">
      <c r="A94" s="2" t="s">
        <v>171</v>
      </c>
      <c r="B94" s="3"/>
      <c r="C94" s="3"/>
      <c r="D94" s="11">
        <v>238.4</v>
      </c>
      <c r="E94" s="15"/>
      <c r="F94" s="15"/>
      <c r="G94" s="15"/>
      <c r="H94" s="15"/>
      <c r="I94" s="15"/>
      <c r="J94" s="15"/>
      <c r="K94" s="15"/>
      <c r="L94" s="7">
        <v>238.4</v>
      </c>
    </row>
    <row r="95" spans="1:12" x14ac:dyDescent="0.2">
      <c r="A95" s="2">
        <v>86741</v>
      </c>
      <c r="B95" s="2">
        <v>106500002</v>
      </c>
      <c r="C95" s="2" t="s">
        <v>112</v>
      </c>
      <c r="D95" s="11"/>
      <c r="E95" s="15"/>
      <c r="F95" s="15"/>
      <c r="G95" s="15">
        <v>246.4</v>
      </c>
      <c r="H95" s="15"/>
      <c r="I95" s="15"/>
      <c r="J95" s="15"/>
      <c r="K95" s="15"/>
      <c r="L95" s="7">
        <v>246.4</v>
      </c>
    </row>
    <row r="96" spans="1:12" x14ac:dyDescent="0.2">
      <c r="A96" s="96"/>
      <c r="B96" s="2" t="s">
        <v>83</v>
      </c>
      <c r="C96" s="3"/>
      <c r="D96" s="11"/>
      <c r="E96" s="15"/>
      <c r="F96" s="15"/>
      <c r="G96" s="15">
        <v>246.4</v>
      </c>
      <c r="H96" s="15"/>
      <c r="I96" s="15"/>
      <c r="J96" s="15"/>
      <c r="K96" s="15"/>
      <c r="L96" s="7">
        <v>246.4</v>
      </c>
    </row>
    <row r="97" spans="1:12" x14ac:dyDescent="0.2">
      <c r="A97" s="2" t="s">
        <v>125</v>
      </c>
      <c r="B97" s="3"/>
      <c r="C97" s="3"/>
      <c r="D97" s="11"/>
      <c r="E97" s="15"/>
      <c r="F97" s="15"/>
      <c r="G97" s="15">
        <v>246.4</v>
      </c>
      <c r="H97" s="15"/>
      <c r="I97" s="15"/>
      <c r="J97" s="15"/>
      <c r="K97" s="15"/>
      <c r="L97" s="7">
        <v>246.4</v>
      </c>
    </row>
    <row r="98" spans="1:12" x14ac:dyDescent="0.2">
      <c r="A98" s="2">
        <v>86754</v>
      </c>
      <c r="B98" s="2">
        <v>106500002</v>
      </c>
      <c r="C98" s="2" t="s">
        <v>78</v>
      </c>
      <c r="D98" s="11"/>
      <c r="E98" s="15">
        <v>225.7</v>
      </c>
      <c r="F98" s="15"/>
      <c r="G98" s="15"/>
      <c r="H98" s="15"/>
      <c r="I98" s="15"/>
      <c r="J98" s="15"/>
      <c r="K98" s="15"/>
      <c r="L98" s="7">
        <v>225.7</v>
      </c>
    </row>
    <row r="99" spans="1:12" x14ac:dyDescent="0.2">
      <c r="A99" s="96"/>
      <c r="B99" s="2" t="s">
        <v>83</v>
      </c>
      <c r="C99" s="3"/>
      <c r="D99" s="11"/>
      <c r="E99" s="15">
        <v>225.7</v>
      </c>
      <c r="F99" s="15"/>
      <c r="G99" s="15"/>
      <c r="H99" s="15"/>
      <c r="I99" s="15"/>
      <c r="J99" s="15"/>
      <c r="K99" s="15"/>
      <c r="L99" s="7">
        <v>225.7</v>
      </c>
    </row>
    <row r="100" spans="1:12" x14ac:dyDescent="0.2">
      <c r="A100" s="2" t="s">
        <v>179</v>
      </c>
      <c r="B100" s="3"/>
      <c r="C100" s="3"/>
      <c r="D100" s="11"/>
      <c r="E100" s="15">
        <v>225.7</v>
      </c>
      <c r="F100" s="15"/>
      <c r="G100" s="15"/>
      <c r="H100" s="15"/>
      <c r="I100" s="15"/>
      <c r="J100" s="15"/>
      <c r="K100" s="15"/>
      <c r="L100" s="7">
        <v>225.7</v>
      </c>
    </row>
    <row r="101" spans="1:12" x14ac:dyDescent="0.2">
      <c r="A101" s="2">
        <v>89611</v>
      </c>
      <c r="B101" s="2">
        <v>3600001</v>
      </c>
      <c r="C101" s="2" t="s">
        <v>82</v>
      </c>
      <c r="D101" s="11"/>
      <c r="E101" s="15"/>
      <c r="F101" s="15"/>
      <c r="G101" s="15"/>
      <c r="H101" s="15">
        <v>230.8</v>
      </c>
      <c r="I101" s="15"/>
      <c r="J101" s="15"/>
      <c r="K101" s="15"/>
      <c r="L101" s="7">
        <v>230.8</v>
      </c>
    </row>
    <row r="102" spans="1:12" x14ac:dyDescent="0.2">
      <c r="A102" s="96"/>
      <c r="B102" s="2" t="s">
        <v>84</v>
      </c>
      <c r="C102" s="3"/>
      <c r="D102" s="11"/>
      <c r="E102" s="15"/>
      <c r="F102" s="15"/>
      <c r="G102" s="15"/>
      <c r="H102" s="15">
        <v>230.8</v>
      </c>
      <c r="I102" s="15"/>
      <c r="J102" s="15"/>
      <c r="K102" s="15"/>
      <c r="L102" s="7">
        <v>230.8</v>
      </c>
    </row>
    <row r="103" spans="1:12" x14ac:dyDescent="0.2">
      <c r="A103" s="2" t="s">
        <v>126</v>
      </c>
      <c r="B103" s="3"/>
      <c r="C103" s="3"/>
      <c r="D103" s="11"/>
      <c r="E103" s="15"/>
      <c r="F103" s="15"/>
      <c r="G103" s="15"/>
      <c r="H103" s="15">
        <v>230.8</v>
      </c>
      <c r="I103" s="15"/>
      <c r="J103" s="15"/>
      <c r="K103" s="15"/>
      <c r="L103" s="7">
        <v>230.8</v>
      </c>
    </row>
    <row r="104" spans="1:12" x14ac:dyDescent="0.2">
      <c r="A104" s="2">
        <v>98119</v>
      </c>
      <c r="B104" s="2">
        <v>3600001</v>
      </c>
      <c r="C104" s="2" t="s">
        <v>92</v>
      </c>
      <c r="D104" s="11">
        <v>296</v>
      </c>
      <c r="E104" s="15"/>
      <c r="F104" s="15"/>
      <c r="G104" s="15"/>
      <c r="H104" s="15"/>
      <c r="I104" s="15"/>
      <c r="J104" s="15"/>
      <c r="K104" s="15"/>
      <c r="L104" s="7">
        <v>296</v>
      </c>
    </row>
    <row r="105" spans="1:12" x14ac:dyDescent="0.2">
      <c r="A105" s="96"/>
      <c r="B105" s="2" t="s">
        <v>84</v>
      </c>
      <c r="C105" s="3"/>
      <c r="D105" s="11">
        <v>296</v>
      </c>
      <c r="E105" s="15"/>
      <c r="F105" s="15"/>
      <c r="G105" s="15"/>
      <c r="H105" s="15"/>
      <c r="I105" s="15"/>
      <c r="J105" s="15"/>
      <c r="K105" s="15"/>
      <c r="L105" s="7">
        <v>296</v>
      </c>
    </row>
    <row r="106" spans="1:12" x14ac:dyDescent="0.2">
      <c r="A106" s="2" t="s">
        <v>135</v>
      </c>
      <c r="B106" s="3"/>
      <c r="C106" s="3"/>
      <c r="D106" s="11">
        <v>296</v>
      </c>
      <c r="E106" s="15"/>
      <c r="F106" s="15"/>
      <c r="G106" s="15"/>
      <c r="H106" s="15"/>
      <c r="I106" s="15"/>
      <c r="J106" s="15"/>
      <c r="K106" s="15"/>
      <c r="L106" s="7">
        <v>296</v>
      </c>
    </row>
    <row r="107" spans="1:12" x14ac:dyDescent="0.2">
      <c r="A107" s="2">
        <v>98130</v>
      </c>
      <c r="B107" s="2">
        <v>3600001</v>
      </c>
      <c r="C107" s="2" t="s">
        <v>130</v>
      </c>
      <c r="D107" s="11">
        <v>225.9</v>
      </c>
      <c r="E107" s="15"/>
      <c r="F107" s="15"/>
      <c r="G107" s="15"/>
      <c r="H107" s="15"/>
      <c r="I107" s="15"/>
      <c r="J107" s="15"/>
      <c r="K107" s="15"/>
      <c r="L107" s="7">
        <v>225.9</v>
      </c>
    </row>
    <row r="108" spans="1:12" x14ac:dyDescent="0.2">
      <c r="A108" s="96"/>
      <c r="B108" s="2" t="s">
        <v>84</v>
      </c>
      <c r="C108" s="3"/>
      <c r="D108" s="11">
        <v>225.9</v>
      </c>
      <c r="E108" s="15"/>
      <c r="F108" s="15"/>
      <c r="G108" s="15"/>
      <c r="H108" s="15"/>
      <c r="I108" s="15"/>
      <c r="J108" s="15"/>
      <c r="K108" s="15"/>
      <c r="L108" s="7">
        <v>225.9</v>
      </c>
    </row>
    <row r="109" spans="1:12" x14ac:dyDescent="0.2">
      <c r="A109" s="2" t="s">
        <v>136</v>
      </c>
      <c r="B109" s="3"/>
      <c r="C109" s="3"/>
      <c r="D109" s="11">
        <v>225.9</v>
      </c>
      <c r="E109" s="15"/>
      <c r="F109" s="15"/>
      <c r="G109" s="15"/>
      <c r="H109" s="15"/>
      <c r="I109" s="15"/>
      <c r="J109" s="15"/>
      <c r="K109" s="15"/>
      <c r="L109" s="7">
        <v>225.9</v>
      </c>
    </row>
    <row r="110" spans="1:12" x14ac:dyDescent="0.2">
      <c r="A110" s="2">
        <v>98131</v>
      </c>
      <c r="B110" s="2">
        <v>3600001</v>
      </c>
      <c r="C110" s="2" t="s">
        <v>92</v>
      </c>
      <c r="D110" s="11">
        <v>256.8</v>
      </c>
      <c r="E110" s="15"/>
      <c r="F110" s="15"/>
      <c r="G110" s="15"/>
      <c r="H110" s="15"/>
      <c r="I110" s="15"/>
      <c r="J110" s="15"/>
      <c r="K110" s="15"/>
      <c r="L110" s="7">
        <v>256.8</v>
      </c>
    </row>
    <row r="111" spans="1:12" x14ac:dyDescent="0.2">
      <c r="A111" s="96"/>
      <c r="B111" s="2" t="s">
        <v>84</v>
      </c>
      <c r="C111" s="3"/>
      <c r="D111" s="11">
        <v>256.8</v>
      </c>
      <c r="E111" s="15"/>
      <c r="F111" s="15"/>
      <c r="G111" s="15"/>
      <c r="H111" s="15"/>
      <c r="I111" s="15"/>
      <c r="J111" s="15"/>
      <c r="K111" s="15"/>
      <c r="L111" s="7">
        <v>256.8</v>
      </c>
    </row>
    <row r="112" spans="1:12" x14ac:dyDescent="0.2">
      <c r="A112" s="2" t="s">
        <v>137</v>
      </c>
      <c r="B112" s="3"/>
      <c r="C112" s="3"/>
      <c r="D112" s="11">
        <v>256.8</v>
      </c>
      <c r="E112" s="15"/>
      <c r="F112" s="15"/>
      <c r="G112" s="15"/>
      <c r="H112" s="15"/>
      <c r="I112" s="15"/>
      <c r="J112" s="15"/>
      <c r="K112" s="15"/>
      <c r="L112" s="7">
        <v>256.8</v>
      </c>
    </row>
    <row r="113" spans="1:12" x14ac:dyDescent="0.2">
      <c r="A113" s="2">
        <v>93866</v>
      </c>
      <c r="B113" s="2">
        <v>2840001</v>
      </c>
      <c r="C113" s="2" t="s">
        <v>81</v>
      </c>
      <c r="D113" s="11"/>
      <c r="E113" s="15">
        <v>288.60000000000002</v>
      </c>
      <c r="F113" s="15"/>
      <c r="G113" s="15"/>
      <c r="H113" s="15"/>
      <c r="I113" s="15"/>
      <c r="J113" s="15"/>
      <c r="K113" s="15"/>
      <c r="L113" s="7">
        <v>288.60000000000002</v>
      </c>
    </row>
    <row r="114" spans="1:12" x14ac:dyDescent="0.2">
      <c r="A114" s="96"/>
      <c r="B114" s="2" t="s">
        <v>76</v>
      </c>
      <c r="C114" s="3"/>
      <c r="D114" s="11"/>
      <c r="E114" s="15">
        <v>288.60000000000002</v>
      </c>
      <c r="F114" s="15"/>
      <c r="G114" s="15"/>
      <c r="H114" s="15"/>
      <c r="I114" s="15"/>
      <c r="J114" s="15"/>
      <c r="K114" s="15"/>
      <c r="L114" s="7">
        <v>288.60000000000002</v>
      </c>
    </row>
    <row r="115" spans="1:12" x14ac:dyDescent="0.2">
      <c r="A115" s="2" t="s">
        <v>138</v>
      </c>
      <c r="B115" s="3"/>
      <c r="C115" s="3"/>
      <c r="D115" s="11"/>
      <c r="E115" s="15">
        <v>288.60000000000002</v>
      </c>
      <c r="F115" s="15"/>
      <c r="G115" s="15"/>
      <c r="H115" s="15"/>
      <c r="I115" s="15"/>
      <c r="J115" s="15"/>
      <c r="K115" s="15"/>
      <c r="L115" s="7">
        <v>288.60000000000002</v>
      </c>
    </row>
    <row r="116" spans="1:12" x14ac:dyDescent="0.2">
      <c r="A116" s="2">
        <v>90643</v>
      </c>
      <c r="B116" s="2">
        <v>550003</v>
      </c>
      <c r="C116" s="2" t="s">
        <v>131</v>
      </c>
      <c r="D116" s="11"/>
      <c r="E116" s="15"/>
      <c r="F116" s="15">
        <v>264.60000000000002</v>
      </c>
      <c r="G116" s="15"/>
      <c r="H116" s="15"/>
      <c r="I116" s="15"/>
      <c r="J116" s="15"/>
      <c r="K116" s="15"/>
      <c r="L116" s="7">
        <v>264.60000000000002</v>
      </c>
    </row>
    <row r="117" spans="1:12" x14ac:dyDescent="0.2">
      <c r="A117" s="96"/>
      <c r="B117" s="2" t="s">
        <v>101</v>
      </c>
      <c r="C117" s="3"/>
      <c r="D117" s="11"/>
      <c r="E117" s="15"/>
      <c r="F117" s="15">
        <v>264.60000000000002</v>
      </c>
      <c r="G117" s="15"/>
      <c r="H117" s="15"/>
      <c r="I117" s="15"/>
      <c r="J117" s="15"/>
      <c r="K117" s="15"/>
      <c r="L117" s="7">
        <v>264.60000000000002</v>
      </c>
    </row>
    <row r="118" spans="1:12" x14ac:dyDescent="0.2">
      <c r="A118" s="2" t="s">
        <v>139</v>
      </c>
      <c r="B118" s="3"/>
      <c r="C118" s="3"/>
      <c r="D118" s="11"/>
      <c r="E118" s="15"/>
      <c r="F118" s="15">
        <v>264.60000000000002</v>
      </c>
      <c r="G118" s="15"/>
      <c r="H118" s="15"/>
      <c r="I118" s="15"/>
      <c r="J118" s="15"/>
      <c r="K118" s="15"/>
      <c r="L118" s="7">
        <v>264.60000000000002</v>
      </c>
    </row>
    <row r="119" spans="1:12" x14ac:dyDescent="0.2">
      <c r="A119" s="2">
        <v>93439</v>
      </c>
      <c r="B119" s="2">
        <v>106500002</v>
      </c>
      <c r="C119" s="2" t="s">
        <v>129</v>
      </c>
      <c r="D119" s="11"/>
      <c r="E119" s="15">
        <v>262.89999999999998</v>
      </c>
      <c r="F119" s="15"/>
      <c r="G119" s="15"/>
      <c r="H119" s="15"/>
      <c r="I119" s="15"/>
      <c r="J119" s="15"/>
      <c r="K119" s="15"/>
      <c r="L119" s="7">
        <v>262.89999999999998</v>
      </c>
    </row>
    <row r="120" spans="1:12" x14ac:dyDescent="0.2">
      <c r="A120" s="96"/>
      <c r="B120" s="2" t="s">
        <v>83</v>
      </c>
      <c r="C120" s="3"/>
      <c r="D120" s="11"/>
      <c r="E120" s="15">
        <v>262.89999999999998</v>
      </c>
      <c r="F120" s="15"/>
      <c r="G120" s="15"/>
      <c r="H120" s="15"/>
      <c r="I120" s="15"/>
      <c r="J120" s="15"/>
      <c r="K120" s="15"/>
      <c r="L120" s="7">
        <v>262.89999999999998</v>
      </c>
    </row>
    <row r="121" spans="1:12" x14ac:dyDescent="0.2">
      <c r="A121" s="2" t="s">
        <v>140</v>
      </c>
      <c r="B121" s="3"/>
      <c r="C121" s="3"/>
      <c r="D121" s="11"/>
      <c r="E121" s="15">
        <v>262.89999999999998</v>
      </c>
      <c r="F121" s="15"/>
      <c r="G121" s="15"/>
      <c r="H121" s="15"/>
      <c r="I121" s="15"/>
      <c r="J121" s="15"/>
      <c r="K121" s="15"/>
      <c r="L121" s="7">
        <v>262.89999999999998</v>
      </c>
    </row>
    <row r="122" spans="1:12" x14ac:dyDescent="0.2">
      <c r="A122" s="2">
        <v>98068</v>
      </c>
      <c r="B122" s="2">
        <v>106500002</v>
      </c>
      <c r="C122" s="2" t="s">
        <v>132</v>
      </c>
      <c r="D122" s="11">
        <v>241.4</v>
      </c>
      <c r="E122" s="15"/>
      <c r="F122" s="15"/>
      <c r="G122" s="15"/>
      <c r="H122" s="15"/>
      <c r="I122" s="15"/>
      <c r="J122" s="15"/>
      <c r="K122" s="15"/>
      <c r="L122" s="7">
        <v>241.4</v>
      </c>
    </row>
    <row r="123" spans="1:12" x14ac:dyDescent="0.2">
      <c r="A123" s="96"/>
      <c r="B123" s="2" t="s">
        <v>83</v>
      </c>
      <c r="C123" s="3"/>
      <c r="D123" s="11">
        <v>241.4</v>
      </c>
      <c r="E123" s="15"/>
      <c r="F123" s="15"/>
      <c r="G123" s="15"/>
      <c r="H123" s="15"/>
      <c r="I123" s="15"/>
      <c r="J123" s="15"/>
      <c r="K123" s="15"/>
      <c r="L123" s="7">
        <v>241.4</v>
      </c>
    </row>
    <row r="124" spans="1:12" x14ac:dyDescent="0.2">
      <c r="A124" s="2" t="s">
        <v>141</v>
      </c>
      <c r="B124" s="3"/>
      <c r="C124" s="3"/>
      <c r="D124" s="11">
        <v>241.4</v>
      </c>
      <c r="E124" s="15"/>
      <c r="F124" s="15"/>
      <c r="G124" s="15"/>
      <c r="H124" s="15"/>
      <c r="I124" s="15"/>
      <c r="J124" s="15"/>
      <c r="K124" s="15"/>
      <c r="L124" s="7">
        <v>241.4</v>
      </c>
    </row>
    <row r="125" spans="1:12" x14ac:dyDescent="0.2">
      <c r="A125" s="2">
        <v>93440</v>
      </c>
      <c r="B125" s="2">
        <v>106500002</v>
      </c>
      <c r="C125" s="2" t="s">
        <v>129</v>
      </c>
      <c r="D125" s="11"/>
      <c r="E125" s="15">
        <v>255.6</v>
      </c>
      <c r="F125" s="15"/>
      <c r="G125" s="15"/>
      <c r="H125" s="15"/>
      <c r="I125" s="15"/>
      <c r="J125" s="15"/>
      <c r="K125" s="15"/>
      <c r="L125" s="7">
        <v>255.6</v>
      </c>
    </row>
    <row r="126" spans="1:12" x14ac:dyDescent="0.2">
      <c r="A126" s="96"/>
      <c r="B126" s="2" t="s">
        <v>83</v>
      </c>
      <c r="C126" s="3"/>
      <c r="D126" s="11"/>
      <c r="E126" s="15">
        <v>255.6</v>
      </c>
      <c r="F126" s="15"/>
      <c r="G126" s="15"/>
      <c r="H126" s="15"/>
      <c r="I126" s="15"/>
      <c r="J126" s="15"/>
      <c r="K126" s="15"/>
      <c r="L126" s="7">
        <v>255.6</v>
      </c>
    </row>
    <row r="127" spans="1:12" x14ac:dyDescent="0.2">
      <c r="A127" s="2" t="s">
        <v>142</v>
      </c>
      <c r="B127" s="3"/>
      <c r="C127" s="3"/>
      <c r="D127" s="11"/>
      <c r="E127" s="15">
        <v>255.6</v>
      </c>
      <c r="F127" s="15"/>
      <c r="G127" s="15"/>
      <c r="H127" s="15"/>
      <c r="I127" s="15"/>
      <c r="J127" s="15"/>
      <c r="K127" s="15"/>
      <c r="L127" s="7">
        <v>255.6</v>
      </c>
    </row>
    <row r="128" spans="1:12" x14ac:dyDescent="0.2">
      <c r="A128" s="2">
        <v>96093</v>
      </c>
      <c r="B128" s="2">
        <v>102960001</v>
      </c>
      <c r="C128" s="2" t="s">
        <v>128</v>
      </c>
      <c r="D128" s="11">
        <v>237.2</v>
      </c>
      <c r="E128" s="15"/>
      <c r="F128" s="15"/>
      <c r="G128" s="15"/>
      <c r="H128" s="15"/>
      <c r="I128" s="15"/>
      <c r="J128" s="15"/>
      <c r="K128" s="15"/>
      <c r="L128" s="7">
        <v>237.2</v>
      </c>
    </row>
    <row r="129" spans="1:12" x14ac:dyDescent="0.2">
      <c r="A129" s="96"/>
      <c r="B129" s="2" t="s">
        <v>85</v>
      </c>
      <c r="C129" s="3"/>
      <c r="D129" s="11">
        <v>237.2</v>
      </c>
      <c r="E129" s="15"/>
      <c r="F129" s="15"/>
      <c r="G129" s="15"/>
      <c r="H129" s="15"/>
      <c r="I129" s="15"/>
      <c r="J129" s="15"/>
      <c r="K129" s="15"/>
      <c r="L129" s="7">
        <v>237.2</v>
      </c>
    </row>
    <row r="130" spans="1:12" x14ac:dyDescent="0.2">
      <c r="A130" s="2" t="s">
        <v>143</v>
      </c>
      <c r="B130" s="3"/>
      <c r="C130" s="3"/>
      <c r="D130" s="11">
        <v>237.2</v>
      </c>
      <c r="E130" s="15"/>
      <c r="F130" s="15"/>
      <c r="G130" s="15"/>
      <c r="H130" s="15"/>
      <c r="I130" s="15"/>
      <c r="J130" s="15"/>
      <c r="K130" s="15"/>
      <c r="L130" s="7">
        <v>237.2</v>
      </c>
    </row>
    <row r="131" spans="1:12" x14ac:dyDescent="0.2">
      <c r="A131" s="2">
        <v>91821</v>
      </c>
      <c r="B131" s="2">
        <v>80001</v>
      </c>
      <c r="C131" s="2" t="s">
        <v>154</v>
      </c>
      <c r="D131" s="11"/>
      <c r="E131" s="15">
        <v>263.10000000000002</v>
      </c>
      <c r="F131" s="15"/>
      <c r="G131" s="15"/>
      <c r="H131" s="15"/>
      <c r="I131" s="15"/>
      <c r="J131" s="15"/>
      <c r="K131" s="15"/>
      <c r="L131" s="7">
        <v>263.10000000000002</v>
      </c>
    </row>
    <row r="132" spans="1:12" x14ac:dyDescent="0.2">
      <c r="A132" s="96"/>
      <c r="B132" s="2" t="s">
        <v>164</v>
      </c>
      <c r="C132" s="3"/>
      <c r="D132" s="11"/>
      <c r="E132" s="15">
        <v>263.10000000000002</v>
      </c>
      <c r="F132" s="15"/>
      <c r="G132" s="15"/>
      <c r="H132" s="15"/>
      <c r="I132" s="15"/>
      <c r="J132" s="15"/>
      <c r="K132" s="15"/>
      <c r="L132" s="7">
        <v>263.10000000000002</v>
      </c>
    </row>
    <row r="133" spans="1:12" x14ac:dyDescent="0.2">
      <c r="A133" s="2" t="s">
        <v>165</v>
      </c>
      <c r="B133" s="3"/>
      <c r="C133" s="3"/>
      <c r="D133" s="11"/>
      <c r="E133" s="15">
        <v>263.10000000000002</v>
      </c>
      <c r="F133" s="15"/>
      <c r="G133" s="15"/>
      <c r="H133" s="15"/>
      <c r="I133" s="15"/>
      <c r="J133" s="15"/>
      <c r="K133" s="15"/>
      <c r="L133" s="7">
        <v>263.10000000000002</v>
      </c>
    </row>
    <row r="134" spans="1:12" x14ac:dyDescent="0.2">
      <c r="A134" s="2">
        <v>99232</v>
      </c>
      <c r="B134" s="2">
        <v>102960001</v>
      </c>
      <c r="C134" s="2" t="s">
        <v>127</v>
      </c>
      <c r="D134" s="11">
        <v>248.2</v>
      </c>
      <c r="E134" s="15"/>
      <c r="F134" s="15"/>
      <c r="G134" s="15"/>
      <c r="H134" s="15"/>
      <c r="I134" s="15"/>
      <c r="J134" s="15"/>
      <c r="K134" s="15"/>
      <c r="L134" s="7">
        <v>248.2</v>
      </c>
    </row>
    <row r="135" spans="1:12" x14ac:dyDescent="0.2">
      <c r="A135" s="96"/>
      <c r="B135" s="2" t="s">
        <v>85</v>
      </c>
      <c r="C135" s="3"/>
      <c r="D135" s="11">
        <v>248.2</v>
      </c>
      <c r="E135" s="15"/>
      <c r="F135" s="15"/>
      <c r="G135" s="15"/>
      <c r="H135" s="15"/>
      <c r="I135" s="15"/>
      <c r="J135" s="15"/>
      <c r="K135" s="15"/>
      <c r="L135" s="7">
        <v>248.2</v>
      </c>
    </row>
    <row r="136" spans="1:12" x14ac:dyDescent="0.2">
      <c r="A136" s="2" t="s">
        <v>167</v>
      </c>
      <c r="B136" s="3"/>
      <c r="C136" s="3"/>
      <c r="D136" s="11">
        <v>248.2</v>
      </c>
      <c r="E136" s="15"/>
      <c r="F136" s="15"/>
      <c r="G136" s="15"/>
      <c r="H136" s="15"/>
      <c r="I136" s="15"/>
      <c r="J136" s="15"/>
      <c r="K136" s="15"/>
      <c r="L136" s="7">
        <v>248.2</v>
      </c>
    </row>
    <row r="137" spans="1:12" x14ac:dyDescent="0.2">
      <c r="A137" s="2">
        <v>89571</v>
      </c>
      <c r="B137" s="2">
        <v>2760001</v>
      </c>
      <c r="C137" s="2" t="s">
        <v>81</v>
      </c>
      <c r="D137" s="11"/>
      <c r="E137" s="15">
        <v>245.2</v>
      </c>
      <c r="F137" s="15"/>
      <c r="G137" s="15"/>
      <c r="H137" s="15"/>
      <c r="I137" s="15"/>
      <c r="J137" s="15"/>
      <c r="K137" s="15"/>
      <c r="L137" s="7">
        <v>245.2</v>
      </c>
    </row>
    <row r="138" spans="1:12" x14ac:dyDescent="0.2">
      <c r="A138" s="96"/>
      <c r="B138" s="2" t="s">
        <v>168</v>
      </c>
      <c r="C138" s="3"/>
      <c r="D138" s="11"/>
      <c r="E138" s="15">
        <v>245.2</v>
      </c>
      <c r="F138" s="15"/>
      <c r="G138" s="15"/>
      <c r="H138" s="15"/>
      <c r="I138" s="15"/>
      <c r="J138" s="15"/>
      <c r="K138" s="15"/>
      <c r="L138" s="7">
        <v>245.2</v>
      </c>
    </row>
    <row r="139" spans="1:12" x14ac:dyDescent="0.2">
      <c r="A139" s="2" t="s">
        <v>169</v>
      </c>
      <c r="B139" s="3"/>
      <c r="C139" s="3"/>
      <c r="D139" s="11"/>
      <c r="E139" s="15">
        <v>245.2</v>
      </c>
      <c r="F139" s="15"/>
      <c r="G139" s="15"/>
      <c r="H139" s="15"/>
      <c r="I139" s="15"/>
      <c r="J139" s="15"/>
      <c r="K139" s="15"/>
      <c r="L139" s="7">
        <v>245.2</v>
      </c>
    </row>
    <row r="140" spans="1:12" x14ac:dyDescent="0.2">
      <c r="A140" s="2">
        <v>93421</v>
      </c>
      <c r="B140" s="2">
        <v>106500002</v>
      </c>
      <c r="C140" s="2" t="s">
        <v>129</v>
      </c>
      <c r="D140" s="11"/>
      <c r="E140" s="15">
        <v>241.7</v>
      </c>
      <c r="F140" s="15"/>
      <c r="G140" s="15"/>
      <c r="H140" s="15"/>
      <c r="I140" s="15"/>
      <c r="J140" s="15"/>
      <c r="K140" s="15"/>
      <c r="L140" s="7">
        <v>241.7</v>
      </c>
    </row>
    <row r="141" spans="1:12" x14ac:dyDescent="0.2">
      <c r="A141" s="96"/>
      <c r="B141" s="2" t="s">
        <v>83</v>
      </c>
      <c r="C141" s="3"/>
      <c r="D141" s="11"/>
      <c r="E141" s="15">
        <v>241.7</v>
      </c>
      <c r="F141" s="15"/>
      <c r="G141" s="15"/>
      <c r="H141" s="15"/>
      <c r="I141" s="15"/>
      <c r="J141" s="15"/>
      <c r="K141" s="15"/>
      <c r="L141" s="7">
        <v>241.7</v>
      </c>
    </row>
    <row r="142" spans="1:12" x14ac:dyDescent="0.2">
      <c r="A142" s="2" t="s">
        <v>170</v>
      </c>
      <c r="B142" s="3"/>
      <c r="C142" s="3"/>
      <c r="D142" s="11"/>
      <c r="E142" s="15">
        <v>241.7</v>
      </c>
      <c r="F142" s="15"/>
      <c r="G142" s="15"/>
      <c r="H142" s="15"/>
      <c r="I142" s="15"/>
      <c r="J142" s="15"/>
      <c r="K142" s="15"/>
      <c r="L142" s="7">
        <v>241.7</v>
      </c>
    </row>
    <row r="143" spans="1:12" x14ac:dyDescent="0.2">
      <c r="A143" s="2">
        <v>89632</v>
      </c>
      <c r="B143" s="2">
        <v>3600001</v>
      </c>
      <c r="C143" s="2" t="s">
        <v>157</v>
      </c>
      <c r="D143" s="11"/>
      <c r="E143" s="15"/>
      <c r="F143" s="15"/>
      <c r="G143" s="15">
        <v>233.5</v>
      </c>
      <c r="H143" s="15"/>
      <c r="I143" s="15"/>
      <c r="J143" s="15"/>
      <c r="K143" s="15"/>
      <c r="L143" s="7">
        <v>233.5</v>
      </c>
    </row>
    <row r="144" spans="1:12" x14ac:dyDescent="0.2">
      <c r="A144" s="96"/>
      <c r="B144" s="2" t="s">
        <v>84</v>
      </c>
      <c r="C144" s="3"/>
      <c r="D144" s="11"/>
      <c r="E144" s="15"/>
      <c r="F144" s="15"/>
      <c r="G144" s="15">
        <v>233.5</v>
      </c>
      <c r="H144" s="15"/>
      <c r="I144" s="15"/>
      <c r="J144" s="15"/>
      <c r="K144" s="15"/>
      <c r="L144" s="7">
        <v>233.5</v>
      </c>
    </row>
    <row r="145" spans="1:12" x14ac:dyDescent="0.2">
      <c r="A145" s="2" t="s">
        <v>172</v>
      </c>
      <c r="B145" s="3"/>
      <c r="C145" s="3"/>
      <c r="D145" s="11"/>
      <c r="E145" s="15"/>
      <c r="F145" s="15"/>
      <c r="G145" s="15">
        <v>233.5</v>
      </c>
      <c r="H145" s="15"/>
      <c r="I145" s="15"/>
      <c r="J145" s="15"/>
      <c r="K145" s="15"/>
      <c r="L145" s="7">
        <v>233.5</v>
      </c>
    </row>
    <row r="146" spans="1:12" x14ac:dyDescent="0.2">
      <c r="A146" s="2">
        <v>98894</v>
      </c>
      <c r="B146" s="2">
        <v>2840001</v>
      </c>
      <c r="C146" s="2" t="s">
        <v>158</v>
      </c>
      <c r="D146" s="11">
        <v>230.8</v>
      </c>
      <c r="E146" s="15"/>
      <c r="F146" s="15"/>
      <c r="G146" s="15"/>
      <c r="H146" s="15"/>
      <c r="I146" s="15"/>
      <c r="J146" s="15"/>
      <c r="K146" s="15"/>
      <c r="L146" s="7">
        <v>230.8</v>
      </c>
    </row>
    <row r="147" spans="1:12" x14ac:dyDescent="0.2">
      <c r="A147" s="96"/>
      <c r="B147" s="2" t="s">
        <v>76</v>
      </c>
      <c r="C147" s="3"/>
      <c r="D147" s="11">
        <v>230.8</v>
      </c>
      <c r="E147" s="15"/>
      <c r="F147" s="15"/>
      <c r="G147" s="15"/>
      <c r="H147" s="15"/>
      <c r="I147" s="15"/>
      <c r="J147" s="15"/>
      <c r="K147" s="15"/>
      <c r="L147" s="7">
        <v>230.8</v>
      </c>
    </row>
    <row r="148" spans="1:12" x14ac:dyDescent="0.2">
      <c r="A148" s="2" t="s">
        <v>174</v>
      </c>
      <c r="B148" s="3"/>
      <c r="C148" s="3"/>
      <c r="D148" s="11">
        <v>230.8</v>
      </c>
      <c r="E148" s="15"/>
      <c r="F148" s="15"/>
      <c r="G148" s="15"/>
      <c r="H148" s="15"/>
      <c r="I148" s="15"/>
      <c r="J148" s="15"/>
      <c r="K148" s="15"/>
      <c r="L148" s="7">
        <v>230.8</v>
      </c>
    </row>
    <row r="149" spans="1:12" x14ac:dyDescent="0.2">
      <c r="A149" s="2">
        <v>81008</v>
      </c>
      <c r="B149" s="2">
        <v>2840001</v>
      </c>
      <c r="C149" s="2" t="s">
        <v>159</v>
      </c>
      <c r="D149" s="11"/>
      <c r="E149" s="15"/>
      <c r="F149" s="15"/>
      <c r="G149" s="15"/>
      <c r="H149" s="15"/>
      <c r="I149" s="15"/>
      <c r="J149" s="15">
        <v>230.2</v>
      </c>
      <c r="K149" s="15"/>
      <c r="L149" s="7">
        <v>230.2</v>
      </c>
    </row>
    <row r="150" spans="1:12" x14ac:dyDescent="0.2">
      <c r="A150" s="96"/>
      <c r="B150" s="2" t="s">
        <v>76</v>
      </c>
      <c r="C150" s="3"/>
      <c r="D150" s="11"/>
      <c r="E150" s="15"/>
      <c r="F150" s="15"/>
      <c r="G150" s="15"/>
      <c r="H150" s="15"/>
      <c r="I150" s="15"/>
      <c r="J150" s="15">
        <v>230.2</v>
      </c>
      <c r="K150" s="15"/>
      <c r="L150" s="7">
        <v>230.2</v>
      </c>
    </row>
    <row r="151" spans="1:12" x14ac:dyDescent="0.2">
      <c r="A151" s="2" t="s">
        <v>175</v>
      </c>
      <c r="B151" s="3"/>
      <c r="C151" s="3"/>
      <c r="D151" s="11"/>
      <c r="E151" s="15"/>
      <c r="F151" s="15"/>
      <c r="G151" s="15"/>
      <c r="H151" s="15"/>
      <c r="I151" s="15"/>
      <c r="J151" s="15">
        <v>230.2</v>
      </c>
      <c r="K151" s="15"/>
      <c r="L151" s="7">
        <v>230.2</v>
      </c>
    </row>
    <row r="152" spans="1:12" x14ac:dyDescent="0.2">
      <c r="A152" s="2">
        <v>87002</v>
      </c>
      <c r="B152" s="2">
        <v>2760001</v>
      </c>
      <c r="C152" s="2" t="s">
        <v>160</v>
      </c>
      <c r="D152" s="11"/>
      <c r="E152" s="15"/>
      <c r="F152" s="15">
        <v>226.1</v>
      </c>
      <c r="G152" s="15"/>
      <c r="H152" s="15"/>
      <c r="I152" s="15"/>
      <c r="J152" s="15"/>
      <c r="K152" s="15"/>
      <c r="L152" s="7">
        <v>226.1</v>
      </c>
    </row>
    <row r="153" spans="1:12" x14ac:dyDescent="0.2">
      <c r="A153" s="96"/>
      <c r="B153" s="2" t="s">
        <v>168</v>
      </c>
      <c r="C153" s="3"/>
      <c r="D153" s="11"/>
      <c r="E153" s="15"/>
      <c r="F153" s="15">
        <v>226.1</v>
      </c>
      <c r="G153" s="15"/>
      <c r="H153" s="15"/>
      <c r="I153" s="15"/>
      <c r="J153" s="15"/>
      <c r="K153" s="15"/>
      <c r="L153" s="7">
        <v>226.1</v>
      </c>
    </row>
    <row r="154" spans="1:12" x14ac:dyDescent="0.2">
      <c r="A154" s="2" t="s">
        <v>178</v>
      </c>
      <c r="B154" s="3"/>
      <c r="C154" s="3"/>
      <c r="D154" s="11"/>
      <c r="E154" s="15"/>
      <c r="F154" s="15">
        <v>226.1</v>
      </c>
      <c r="G154" s="15"/>
      <c r="H154" s="15"/>
      <c r="I154" s="15"/>
      <c r="J154" s="15"/>
      <c r="K154" s="15"/>
      <c r="L154" s="7">
        <v>226.1</v>
      </c>
    </row>
    <row r="155" spans="1:12" x14ac:dyDescent="0.2">
      <c r="A155" s="5" t="s">
        <v>21</v>
      </c>
      <c r="B155" s="95"/>
      <c r="C155" s="9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B3" sqref="B3"/>
    </sheetView>
  </sheetViews>
  <sheetFormatPr baseColWidth="10" defaultRowHeight="13.5" x14ac:dyDescent="0.3"/>
  <cols>
    <col min="1" max="1" width="11.140625" style="75" customWidth="1"/>
    <col min="2" max="2" width="10.85546875" style="32" customWidth="1"/>
    <col min="3" max="3" width="9.85546875" style="74" customWidth="1"/>
    <col min="4" max="4" width="9.85546875" style="88" customWidth="1"/>
    <col min="5" max="5" width="9.85546875" style="56" customWidth="1"/>
    <col min="6" max="6" width="9.85546875" style="76" customWidth="1"/>
    <col min="7" max="7" width="9.85546875" style="34" customWidth="1"/>
    <col min="8" max="8" width="9.85546875" style="77" customWidth="1"/>
    <col min="9" max="9" width="9.85546875" style="78" customWidth="1"/>
    <col min="10" max="10" width="9.85546875" style="242" customWidth="1"/>
    <col min="11" max="11" width="3.85546875" style="79" hidden="1" customWidth="1"/>
    <col min="12" max="12" width="3.140625" style="26" hidden="1" customWidth="1"/>
    <col min="13" max="13" width="7" style="75" hidden="1" customWidth="1"/>
    <col min="14" max="14" width="7" style="85" hidden="1" customWidth="1"/>
    <col min="15" max="15" width="11.42578125" style="32" customWidth="1"/>
    <col min="16" max="16384" width="11.42578125" style="32"/>
  </cols>
  <sheetData>
    <row r="1" spans="1:14" s="25" customFormat="1" x14ac:dyDescent="0.3">
      <c r="A1" s="34"/>
      <c r="B1" s="51" t="s">
        <v>302</v>
      </c>
      <c r="C1" s="55"/>
      <c r="D1" s="51"/>
      <c r="E1" s="56"/>
      <c r="F1" s="56"/>
      <c r="G1" s="34"/>
      <c r="H1" s="57"/>
      <c r="I1" s="58"/>
      <c r="J1" s="242"/>
      <c r="K1" s="79"/>
      <c r="L1" s="26"/>
      <c r="M1" s="51"/>
      <c r="N1" s="85"/>
    </row>
    <row r="2" spans="1:14" s="25" customFormat="1" x14ac:dyDescent="0.3">
      <c r="A2" s="34"/>
      <c r="B2" s="267">
        <v>42262</v>
      </c>
      <c r="C2" s="60"/>
      <c r="D2" s="51"/>
      <c r="E2" s="56"/>
      <c r="F2" s="56"/>
      <c r="G2" s="34"/>
      <c r="H2" s="57"/>
      <c r="I2" s="58"/>
      <c r="J2" s="242"/>
      <c r="K2" s="79"/>
      <c r="L2" s="26"/>
      <c r="M2" s="59"/>
      <c r="N2" s="85"/>
    </row>
    <row r="3" spans="1:14" s="25" customFormat="1" x14ac:dyDescent="0.3">
      <c r="A3" s="34"/>
      <c r="B3" s="97"/>
      <c r="C3" s="60"/>
      <c r="D3" s="51"/>
      <c r="E3" s="56"/>
      <c r="F3" s="56"/>
      <c r="G3" s="34"/>
      <c r="H3" s="57"/>
      <c r="I3" s="58"/>
      <c r="J3" s="242"/>
      <c r="K3" s="79"/>
      <c r="L3" s="26"/>
      <c r="M3" s="59"/>
      <c r="N3" s="85"/>
    </row>
    <row r="4" spans="1:14" s="25" customFormat="1" x14ac:dyDescent="0.3">
      <c r="A4" s="34"/>
      <c r="B4" s="97"/>
      <c r="C4" s="60"/>
      <c r="D4" s="51"/>
      <c r="E4" s="56"/>
      <c r="F4" s="56"/>
      <c r="G4" s="34"/>
      <c r="H4" s="57"/>
      <c r="I4" s="58"/>
      <c r="J4" s="242"/>
      <c r="K4" s="79"/>
      <c r="L4" s="26"/>
      <c r="M4" s="59"/>
      <c r="N4" s="85"/>
    </row>
    <row r="5" spans="1:14" ht="14.25" x14ac:dyDescent="0.3">
      <c r="B5" s="98"/>
      <c r="C5" s="62"/>
      <c r="D5" s="87"/>
      <c r="E5" s="59"/>
      <c r="F5" s="47"/>
      <c r="G5" s="64"/>
      <c r="H5" s="269"/>
      <c r="I5" s="270"/>
      <c r="J5" s="270"/>
      <c r="K5" s="46"/>
      <c r="L5" s="33"/>
      <c r="M5" s="61"/>
      <c r="N5" s="86"/>
    </row>
    <row r="6" spans="1:14" ht="13.5" customHeight="1" x14ac:dyDescent="0.3">
      <c r="B6" s="98"/>
      <c r="C6" s="65"/>
      <c r="D6" s="87"/>
      <c r="E6" s="65" t="s">
        <v>38</v>
      </c>
      <c r="F6" s="47"/>
      <c r="G6" s="66">
        <f>+SUBTOTAL(101,G11:G10003)</f>
        <v>197.32</v>
      </c>
      <c r="H6" s="67">
        <f>+SUBTOTAL(101,H11:H10003)</f>
        <v>49.092180000000006</v>
      </c>
      <c r="I6" s="66">
        <f>+SUBTOTAL(101,I11:I10003)</f>
        <v>3.22</v>
      </c>
      <c r="J6" s="243">
        <f>+SUBTOTAL(101,J11:J10003)</f>
        <v>564.7360000000001</v>
      </c>
      <c r="K6" s="68"/>
      <c r="L6" s="36"/>
      <c r="M6" s="61"/>
      <c r="N6" s="86"/>
    </row>
    <row r="7" spans="1:14" ht="13.5" customHeight="1" x14ac:dyDescent="0.3">
      <c r="B7" s="98"/>
      <c r="C7" s="65"/>
      <c r="D7" s="87"/>
      <c r="E7" s="65" t="s">
        <v>33</v>
      </c>
      <c r="F7" s="47"/>
      <c r="G7" s="66">
        <f>+SUBTOTAL(102,G11:G1002)</f>
        <v>50</v>
      </c>
      <c r="H7" s="66">
        <f>+SUBTOTAL(102,H11:H1002)</f>
        <v>50</v>
      </c>
      <c r="I7" s="66">
        <f>+SUBTOTAL(102,I11:I1002)</f>
        <v>50</v>
      </c>
      <c r="J7" s="244">
        <f>+SUBTOTAL(102,J11:J1002)</f>
        <v>50</v>
      </c>
      <c r="K7" s="69"/>
      <c r="L7" s="35"/>
      <c r="M7" s="61"/>
      <c r="N7" s="86"/>
    </row>
    <row r="8" spans="1:14" ht="13.5" customHeight="1" x14ac:dyDescent="0.3">
      <c r="B8" s="98"/>
      <c r="C8" s="65"/>
      <c r="D8" s="87"/>
      <c r="E8" s="65" t="s">
        <v>19</v>
      </c>
      <c r="F8" s="47"/>
      <c r="G8" s="66">
        <f>+SUBTOTAL(105,G11:G10003)</f>
        <v>42</v>
      </c>
      <c r="H8" s="67">
        <f>+SUBTOTAL(105,H11:H10003)</f>
        <v>34.71</v>
      </c>
      <c r="I8" s="66">
        <f>+SUBTOTAL(105,I11:I10003)</f>
        <v>1</v>
      </c>
      <c r="J8" s="244">
        <f>+SUBTOTAL(105,J11:J10003)</f>
        <v>505.2</v>
      </c>
      <c r="K8" s="69"/>
      <c r="L8" s="36"/>
      <c r="M8" s="61"/>
      <c r="N8" s="86"/>
    </row>
    <row r="9" spans="1:14" ht="13.5" customHeight="1" x14ac:dyDescent="0.3">
      <c r="B9" s="41"/>
      <c r="C9" s="65"/>
      <c r="D9" s="87"/>
      <c r="E9" s="65" t="s">
        <v>20</v>
      </c>
      <c r="F9" s="47"/>
      <c r="G9" s="66">
        <f>+SUBTOTAL(104,G11:G10003)</f>
        <v>305</v>
      </c>
      <c r="H9" s="67">
        <f>+SUBTOTAL(104,H11:H10003)</f>
        <v>64.349999999999994</v>
      </c>
      <c r="I9" s="66">
        <f>+SUBTOTAL(104,I11:I10003)</f>
        <v>8</v>
      </c>
      <c r="J9" s="244">
        <f>+SUBTOTAL(104,J11:J10003)</f>
        <v>706</v>
      </c>
      <c r="K9" s="69"/>
      <c r="L9" s="36"/>
      <c r="M9" s="63"/>
      <c r="N9" s="87"/>
    </row>
    <row r="10" spans="1:14" s="41" customFormat="1" x14ac:dyDescent="0.3">
      <c r="A10" s="63" t="s">
        <v>301</v>
      </c>
      <c r="B10" s="63" t="s">
        <v>42</v>
      </c>
      <c r="C10" s="62" t="s">
        <v>41</v>
      </c>
      <c r="D10" s="87" t="s">
        <v>43</v>
      </c>
      <c r="E10" s="59" t="s">
        <v>8</v>
      </c>
      <c r="F10" s="70" t="s">
        <v>9</v>
      </c>
      <c r="G10" s="47" t="s">
        <v>10</v>
      </c>
      <c r="H10" s="71" t="s">
        <v>23</v>
      </c>
      <c r="I10" s="47" t="s">
        <v>24</v>
      </c>
      <c r="J10" s="245" t="s">
        <v>22</v>
      </c>
      <c r="K10" s="72"/>
      <c r="L10" s="30"/>
      <c r="M10" s="63"/>
      <c r="N10" s="87"/>
    </row>
    <row r="11" spans="1:14" x14ac:dyDescent="0.3">
      <c r="A11" s="75">
        <v>1</v>
      </c>
      <c r="B11" s="99">
        <v>550003</v>
      </c>
      <c r="C11" s="74">
        <v>103451</v>
      </c>
      <c r="D11" s="88" t="s">
        <v>340</v>
      </c>
      <c r="E11" s="56">
        <v>41061</v>
      </c>
      <c r="F11" s="76">
        <v>41791</v>
      </c>
      <c r="G11" s="34">
        <v>256</v>
      </c>
      <c r="H11" s="77">
        <v>43.273000000000003</v>
      </c>
      <c r="I11" s="78">
        <v>1</v>
      </c>
      <c r="J11" s="246">
        <v>706</v>
      </c>
      <c r="K11" s="83"/>
      <c r="M11" s="73" t="str">
        <f>+LOOKUP(B11,COD_FIN!C$5:C$44,COD_FIN!B$5:B$44)</f>
        <v>HLP</v>
      </c>
      <c r="N11" s="73"/>
    </row>
    <row r="12" spans="1:14" x14ac:dyDescent="0.3">
      <c r="A12" s="75">
        <f>+A11+1</f>
        <v>2</v>
      </c>
      <c r="B12" s="99">
        <v>180001</v>
      </c>
      <c r="C12" s="74">
        <v>101045</v>
      </c>
      <c r="D12" s="88">
        <v>2047</v>
      </c>
      <c r="E12" s="56">
        <v>40575</v>
      </c>
      <c r="F12" s="76">
        <v>41913</v>
      </c>
      <c r="G12" s="34">
        <v>146</v>
      </c>
      <c r="H12" s="77">
        <v>45.243000000000002</v>
      </c>
      <c r="I12" s="78">
        <v>2</v>
      </c>
      <c r="J12" s="246">
        <v>703.3</v>
      </c>
      <c r="K12" s="83"/>
      <c r="M12" s="73" t="str">
        <f>+LOOKUP(B12,COD_FIN!C$5:C$44,COD_FIN!B$5:B$44)</f>
        <v>HLL</v>
      </c>
    </row>
    <row r="13" spans="1:14" x14ac:dyDescent="0.3">
      <c r="A13" s="75">
        <f t="shared" ref="A13:A35" si="0">+A12+1</f>
        <v>3</v>
      </c>
      <c r="B13" s="99">
        <v>102960001</v>
      </c>
      <c r="C13" s="74">
        <v>102505</v>
      </c>
      <c r="D13" s="88" t="s">
        <v>321</v>
      </c>
      <c r="E13" s="56">
        <v>40848</v>
      </c>
      <c r="F13" s="76">
        <v>42186</v>
      </c>
      <c r="G13" s="34">
        <v>63</v>
      </c>
      <c r="H13" s="77">
        <v>34.71</v>
      </c>
      <c r="I13" s="78">
        <v>2</v>
      </c>
      <c r="J13" s="246">
        <v>668.7</v>
      </c>
      <c r="K13" s="83"/>
      <c r="M13" s="73" t="str">
        <f>+LOOKUP(B13,COD_FIN!C$5:C$44,COD_FIN!B$5:B$44)</f>
        <v>HLM</v>
      </c>
    </row>
    <row r="14" spans="1:14" x14ac:dyDescent="0.3">
      <c r="A14" s="75">
        <f t="shared" si="0"/>
        <v>4</v>
      </c>
      <c r="B14" s="99">
        <v>2750001</v>
      </c>
      <c r="C14" s="74">
        <v>98284</v>
      </c>
      <c r="D14" s="88">
        <v>973318</v>
      </c>
      <c r="E14" s="56">
        <v>40269</v>
      </c>
      <c r="F14" s="76">
        <v>41944</v>
      </c>
      <c r="G14" s="34">
        <v>182</v>
      </c>
      <c r="H14" s="77">
        <v>45.441000000000003</v>
      </c>
      <c r="I14" s="78">
        <v>3</v>
      </c>
      <c r="J14" s="246">
        <v>661.2</v>
      </c>
      <c r="K14" s="83"/>
      <c r="M14" s="73" t="str">
        <f>+LOOKUP(B14,COD_FIN!C$5:C$44,COD_FIN!B$5:B$44)</f>
        <v>GSB</v>
      </c>
    </row>
    <row r="15" spans="1:14" x14ac:dyDescent="0.3">
      <c r="A15" s="75">
        <f t="shared" si="0"/>
        <v>5</v>
      </c>
      <c r="B15" s="99">
        <v>180001</v>
      </c>
      <c r="C15" s="74">
        <v>98053</v>
      </c>
      <c r="D15" s="88">
        <v>2018</v>
      </c>
      <c r="E15" s="56">
        <v>40299</v>
      </c>
      <c r="F15" s="76">
        <v>41760</v>
      </c>
      <c r="G15" s="34">
        <v>275</v>
      </c>
      <c r="H15" s="77">
        <v>48.29</v>
      </c>
      <c r="I15" s="78">
        <v>2</v>
      </c>
      <c r="J15" s="246">
        <v>647.29999999999995</v>
      </c>
      <c r="K15" s="83"/>
      <c r="M15" s="73" t="str">
        <f>+LOOKUP(B15,COD_FIN!C$5:C$44,COD_FIN!B$5:B$44)</f>
        <v>HLL</v>
      </c>
    </row>
    <row r="16" spans="1:14" x14ac:dyDescent="0.3">
      <c r="A16" s="75">
        <f t="shared" si="0"/>
        <v>6</v>
      </c>
      <c r="B16" s="99">
        <v>990082</v>
      </c>
      <c r="C16" s="74">
        <v>92243</v>
      </c>
      <c r="D16" s="88" t="s">
        <v>181</v>
      </c>
      <c r="E16" s="56">
        <v>39448</v>
      </c>
      <c r="F16" s="76">
        <v>42125</v>
      </c>
      <c r="G16" s="34">
        <v>65</v>
      </c>
      <c r="H16" s="77">
        <v>54.487000000000002</v>
      </c>
      <c r="I16" s="78">
        <v>6</v>
      </c>
      <c r="J16" s="246">
        <v>633.20000000000005</v>
      </c>
      <c r="K16" s="83"/>
      <c r="M16" s="73" t="str">
        <f>+LOOKUP(B16,COD_FIN!C$5:C$44,COD_FIN!B$5:B$44)</f>
        <v>FLK</v>
      </c>
    </row>
    <row r="17" spans="1:13" x14ac:dyDescent="0.3">
      <c r="A17" s="75">
        <f t="shared" si="0"/>
        <v>7</v>
      </c>
      <c r="B17" s="99">
        <v>102960001</v>
      </c>
      <c r="C17" s="74">
        <v>92045</v>
      </c>
      <c r="D17" s="88" t="s">
        <v>81</v>
      </c>
      <c r="E17" s="56">
        <v>39569</v>
      </c>
      <c r="F17" s="76">
        <v>41913</v>
      </c>
      <c r="G17" s="34">
        <v>305</v>
      </c>
      <c r="H17" s="77">
        <v>62.59</v>
      </c>
      <c r="I17" s="78">
        <v>5</v>
      </c>
      <c r="J17" s="246">
        <v>623.70000000000005</v>
      </c>
      <c r="K17" s="83"/>
      <c r="M17" s="73" t="str">
        <f>+LOOKUP(B17,COD_FIN!C$5:C$44,COD_FIN!B$5:B$44)</f>
        <v>HLM</v>
      </c>
    </row>
    <row r="18" spans="1:13" x14ac:dyDescent="0.3">
      <c r="A18" s="75">
        <f t="shared" si="0"/>
        <v>8</v>
      </c>
      <c r="B18" s="99">
        <v>180001</v>
      </c>
      <c r="C18" s="74">
        <v>101047</v>
      </c>
      <c r="D18" s="88">
        <v>2047</v>
      </c>
      <c r="E18" s="56">
        <v>40603</v>
      </c>
      <c r="F18" s="76">
        <v>41913</v>
      </c>
      <c r="G18" s="34">
        <v>131</v>
      </c>
      <c r="H18" s="77">
        <v>45.143999999999998</v>
      </c>
      <c r="I18" s="78">
        <v>2</v>
      </c>
      <c r="J18" s="246">
        <v>619.4</v>
      </c>
      <c r="K18" s="83"/>
      <c r="M18" s="73" t="str">
        <f>+LOOKUP(B18,COD_FIN!C$5:C$44,COD_FIN!B$5:B$44)</f>
        <v>HLL</v>
      </c>
    </row>
    <row r="19" spans="1:13" x14ac:dyDescent="0.3">
      <c r="A19" s="75">
        <f t="shared" si="0"/>
        <v>9</v>
      </c>
      <c r="B19" s="99">
        <v>550003</v>
      </c>
      <c r="C19" s="74">
        <v>96859</v>
      </c>
      <c r="D19" s="88" t="s">
        <v>127</v>
      </c>
      <c r="E19" s="56">
        <v>40269</v>
      </c>
      <c r="F19" s="76">
        <v>42005</v>
      </c>
      <c r="G19" s="34">
        <v>53</v>
      </c>
      <c r="H19" s="77">
        <v>47.411000000000001</v>
      </c>
      <c r="I19" s="78">
        <v>3</v>
      </c>
      <c r="J19" s="246">
        <v>609.79999999999995</v>
      </c>
      <c r="K19" s="83"/>
      <c r="M19" s="73" t="str">
        <f>+LOOKUP(B19,COD_FIN!C$5:C$44,COD_FIN!B$5:B$44)</f>
        <v>HLP</v>
      </c>
    </row>
    <row r="20" spans="1:13" x14ac:dyDescent="0.3">
      <c r="A20" s="75">
        <f t="shared" si="0"/>
        <v>10</v>
      </c>
      <c r="B20" s="99">
        <v>990082</v>
      </c>
      <c r="C20" s="74">
        <v>88120</v>
      </c>
      <c r="D20" s="88" t="s">
        <v>330</v>
      </c>
      <c r="E20" s="56">
        <v>39083</v>
      </c>
      <c r="F20" s="76">
        <v>42036</v>
      </c>
      <c r="G20" s="34">
        <v>156</v>
      </c>
      <c r="H20" s="77">
        <v>52.43</v>
      </c>
      <c r="I20" s="78">
        <v>6</v>
      </c>
      <c r="J20" s="246">
        <v>594.20000000000005</v>
      </c>
      <c r="K20" s="83"/>
      <c r="M20" s="73" t="str">
        <f>+LOOKUP(B20,COD_FIN!C$5:C$44,COD_FIN!B$5:B$44)</f>
        <v>FLK</v>
      </c>
    </row>
    <row r="21" spans="1:13" x14ac:dyDescent="0.3">
      <c r="A21" s="75">
        <f t="shared" si="0"/>
        <v>11</v>
      </c>
      <c r="B21" s="99">
        <v>106500002</v>
      </c>
      <c r="C21" s="74">
        <v>100042</v>
      </c>
      <c r="D21" s="88" t="s">
        <v>156</v>
      </c>
      <c r="E21" s="56">
        <v>40483</v>
      </c>
      <c r="F21" s="76">
        <v>42095</v>
      </c>
      <c r="G21" s="34">
        <v>122</v>
      </c>
      <c r="H21" s="77">
        <v>44.253</v>
      </c>
      <c r="I21" s="78">
        <v>3</v>
      </c>
      <c r="J21" s="246">
        <v>592.9</v>
      </c>
      <c r="K21" s="83"/>
      <c r="M21" s="73" t="str">
        <f>+LOOKUP(B21,COD_FIN!C$5:C$44,COD_FIN!B$5:B$44)</f>
        <v>GVI</v>
      </c>
    </row>
    <row r="22" spans="1:13" x14ac:dyDescent="0.3">
      <c r="A22" s="75">
        <f t="shared" si="0"/>
        <v>12</v>
      </c>
      <c r="B22" s="99">
        <v>3600001</v>
      </c>
      <c r="C22" s="74">
        <v>99547</v>
      </c>
      <c r="D22" s="88" t="s">
        <v>182</v>
      </c>
      <c r="E22" s="56">
        <v>40452</v>
      </c>
      <c r="F22" s="76">
        <v>41730</v>
      </c>
      <c r="G22" s="34">
        <v>305</v>
      </c>
      <c r="H22" s="77">
        <v>50.49</v>
      </c>
      <c r="I22" s="78">
        <v>2</v>
      </c>
      <c r="J22" s="246">
        <v>589.70000000000005</v>
      </c>
      <c r="K22" s="83"/>
      <c r="M22" s="73" t="str">
        <f>+LOOKUP(B22,COD_FIN!C$5:C$44,COD_FIN!B$5:B$44)</f>
        <v>MOS</v>
      </c>
    </row>
    <row r="23" spans="1:13" x14ac:dyDescent="0.3">
      <c r="A23" s="75">
        <f t="shared" si="0"/>
        <v>13</v>
      </c>
      <c r="B23" s="99">
        <v>2840001</v>
      </c>
      <c r="C23" s="74">
        <v>88193</v>
      </c>
      <c r="D23" s="88" t="s">
        <v>324</v>
      </c>
      <c r="E23" s="56">
        <v>39173</v>
      </c>
      <c r="F23" s="76">
        <v>42064</v>
      </c>
      <c r="G23" s="34">
        <v>139</v>
      </c>
      <c r="H23" s="77">
        <v>61.161999999999999</v>
      </c>
      <c r="I23" s="78">
        <v>6</v>
      </c>
      <c r="J23" s="246">
        <v>588.79999999999995</v>
      </c>
      <c r="K23" s="83"/>
      <c r="M23" s="73" t="str">
        <f>+LOOKUP(B23,COD_FIN!C$5:C$44,COD_FIN!B$5:B$44)</f>
        <v>LAP</v>
      </c>
    </row>
    <row r="24" spans="1:13" x14ac:dyDescent="0.3">
      <c r="A24" s="75">
        <f t="shared" si="0"/>
        <v>14</v>
      </c>
      <c r="B24" s="99">
        <v>102960001</v>
      </c>
      <c r="C24" s="74">
        <v>96714</v>
      </c>
      <c r="D24" s="88" t="s">
        <v>108</v>
      </c>
      <c r="E24" s="56">
        <v>40148</v>
      </c>
      <c r="F24" s="76">
        <v>41852</v>
      </c>
      <c r="G24" s="34">
        <v>305</v>
      </c>
      <c r="H24" s="77">
        <v>59.29</v>
      </c>
      <c r="I24" s="78">
        <v>3</v>
      </c>
      <c r="J24" s="246">
        <v>586.1</v>
      </c>
      <c r="K24" s="83"/>
      <c r="M24" s="73" t="str">
        <f>+LOOKUP(B24,COD_FIN!C$5:C$44,COD_FIN!B$5:B$44)</f>
        <v>HLM</v>
      </c>
    </row>
    <row r="25" spans="1:13" x14ac:dyDescent="0.3">
      <c r="A25" s="75">
        <f t="shared" si="0"/>
        <v>15</v>
      </c>
      <c r="B25" s="99">
        <v>2580001</v>
      </c>
      <c r="C25" s="74">
        <v>80476</v>
      </c>
      <c r="D25" s="88" t="s">
        <v>91</v>
      </c>
      <c r="E25" s="56">
        <v>37803</v>
      </c>
      <c r="F25" s="76">
        <v>42156</v>
      </c>
      <c r="G25" s="34">
        <v>44</v>
      </c>
      <c r="H25" s="77">
        <v>58.3</v>
      </c>
      <c r="I25" s="78">
        <v>8</v>
      </c>
      <c r="J25" s="246">
        <v>582.4</v>
      </c>
      <c r="K25" s="83"/>
      <c r="M25" s="73" t="str">
        <f>+LOOKUP(B25,COD_FIN!C$5:C$44,COD_FIN!B$5:B$44)</f>
        <v>GSB</v>
      </c>
    </row>
    <row r="26" spans="1:13" x14ac:dyDescent="0.3">
      <c r="A26" s="75">
        <f t="shared" si="0"/>
        <v>16</v>
      </c>
      <c r="B26" s="99">
        <v>990082</v>
      </c>
      <c r="C26" s="74">
        <v>88116</v>
      </c>
      <c r="D26" s="88" t="s">
        <v>330</v>
      </c>
      <c r="E26" s="56">
        <v>39052</v>
      </c>
      <c r="F26" s="76">
        <v>42156</v>
      </c>
      <c r="G26" s="34">
        <v>42</v>
      </c>
      <c r="H26" s="77">
        <v>50.802999999999997</v>
      </c>
      <c r="I26" s="78">
        <v>6</v>
      </c>
      <c r="J26" s="246">
        <v>576.4</v>
      </c>
      <c r="K26" s="83"/>
      <c r="M26" s="73" t="str">
        <f>+LOOKUP(B26,COD_FIN!C$5:C$44,COD_FIN!B$5:B$44)</f>
        <v>FLK</v>
      </c>
    </row>
    <row r="27" spans="1:13" x14ac:dyDescent="0.3">
      <c r="A27" s="75">
        <f t="shared" si="0"/>
        <v>17</v>
      </c>
      <c r="B27" s="99">
        <v>106500002</v>
      </c>
      <c r="C27" s="74">
        <v>93421</v>
      </c>
      <c r="D27" s="88" t="s">
        <v>129</v>
      </c>
      <c r="E27" s="56">
        <v>39569</v>
      </c>
      <c r="F27" s="76">
        <v>41974</v>
      </c>
      <c r="G27" s="34">
        <v>217</v>
      </c>
      <c r="H27" s="77">
        <v>60.822000000000003</v>
      </c>
      <c r="I27" s="78">
        <v>4</v>
      </c>
      <c r="J27" s="246">
        <v>574.1</v>
      </c>
      <c r="K27" s="83"/>
      <c r="M27" s="73" t="str">
        <f>+LOOKUP(B27,COD_FIN!C$5:C$44,COD_FIN!B$5:B$44)</f>
        <v>GVI</v>
      </c>
    </row>
    <row r="28" spans="1:13" x14ac:dyDescent="0.3">
      <c r="A28" s="75">
        <f t="shared" si="0"/>
        <v>18</v>
      </c>
      <c r="B28" s="99">
        <v>2840001</v>
      </c>
      <c r="C28" s="74">
        <v>93869</v>
      </c>
      <c r="D28" s="88" t="s">
        <v>92</v>
      </c>
      <c r="E28" s="56">
        <v>39873</v>
      </c>
      <c r="F28" s="76">
        <v>42005</v>
      </c>
      <c r="G28" s="34">
        <v>206</v>
      </c>
      <c r="H28" s="77">
        <v>54.648000000000003</v>
      </c>
      <c r="I28" s="78">
        <v>4</v>
      </c>
      <c r="J28" s="246">
        <v>572.5</v>
      </c>
      <c r="K28" s="83"/>
      <c r="M28" s="73" t="str">
        <f>+LOOKUP(B28,COD_FIN!C$5:C$44,COD_FIN!B$5:B$44)</f>
        <v>LAP</v>
      </c>
    </row>
    <row r="29" spans="1:13" x14ac:dyDescent="0.3">
      <c r="A29" s="75">
        <f t="shared" si="0"/>
        <v>19</v>
      </c>
      <c r="B29" s="99">
        <v>102960001</v>
      </c>
      <c r="C29" s="74">
        <v>102332</v>
      </c>
      <c r="D29" s="88" t="s">
        <v>321</v>
      </c>
      <c r="E29" s="56">
        <v>40787</v>
      </c>
      <c r="F29" s="76">
        <v>42005</v>
      </c>
      <c r="G29" s="34">
        <v>237</v>
      </c>
      <c r="H29" s="77">
        <v>42.12</v>
      </c>
      <c r="I29" s="78">
        <v>2</v>
      </c>
      <c r="J29" s="246">
        <v>568.79999999999995</v>
      </c>
      <c r="K29" s="83"/>
      <c r="M29" s="73" t="str">
        <f>+LOOKUP(B29,COD_FIN!C$5:C$44,COD_FIN!B$5:B$44)</f>
        <v>HLM</v>
      </c>
    </row>
    <row r="30" spans="1:13" x14ac:dyDescent="0.3">
      <c r="A30" s="75">
        <f t="shared" si="0"/>
        <v>20</v>
      </c>
      <c r="B30" s="99">
        <v>2750001</v>
      </c>
      <c r="C30" s="74">
        <v>94950</v>
      </c>
      <c r="D30" s="88" t="s">
        <v>323</v>
      </c>
      <c r="E30" s="56">
        <v>39904</v>
      </c>
      <c r="F30" s="76">
        <v>41821</v>
      </c>
      <c r="G30" s="34">
        <v>285</v>
      </c>
      <c r="H30" s="77">
        <v>51.088000000000001</v>
      </c>
      <c r="I30" s="78">
        <v>3</v>
      </c>
      <c r="J30" s="246">
        <v>566</v>
      </c>
      <c r="K30" s="83"/>
      <c r="M30" s="73" t="str">
        <f>+LOOKUP(B30,COD_FIN!C$5:C$44,COD_FIN!B$5:B$44)</f>
        <v>GSB</v>
      </c>
    </row>
    <row r="31" spans="1:13" x14ac:dyDescent="0.3">
      <c r="A31" s="75">
        <f t="shared" si="0"/>
        <v>21</v>
      </c>
      <c r="B31" s="99">
        <v>106730001</v>
      </c>
      <c r="C31" s="74">
        <v>88803</v>
      </c>
      <c r="D31" s="88" t="s">
        <v>94</v>
      </c>
      <c r="E31" s="56">
        <v>39022</v>
      </c>
      <c r="F31" s="76">
        <v>41821</v>
      </c>
      <c r="G31" s="34">
        <v>133</v>
      </c>
      <c r="H31" s="77">
        <v>55.86</v>
      </c>
      <c r="I31" s="78">
        <v>4</v>
      </c>
      <c r="J31" s="246">
        <v>561.4</v>
      </c>
      <c r="K31" s="83"/>
      <c r="M31" s="73" t="str">
        <f>+LOOKUP(B31,COD_FIN!C$5:C$44,COD_FIN!B$5:B$44)</f>
        <v>GPA</v>
      </c>
    </row>
    <row r="32" spans="1:13" x14ac:dyDescent="0.3">
      <c r="A32" s="75">
        <f t="shared" si="0"/>
        <v>22</v>
      </c>
      <c r="B32" s="99">
        <v>3600001</v>
      </c>
      <c r="C32" s="74">
        <v>101201</v>
      </c>
      <c r="D32" s="88" t="s">
        <v>300</v>
      </c>
      <c r="E32" s="56">
        <v>40725</v>
      </c>
      <c r="F32" s="76">
        <v>41852</v>
      </c>
      <c r="G32" s="34">
        <v>271</v>
      </c>
      <c r="H32" s="77">
        <v>48.069000000000003</v>
      </c>
      <c r="I32" s="78">
        <v>2</v>
      </c>
      <c r="J32" s="246">
        <v>554.70000000000005</v>
      </c>
      <c r="K32" s="83"/>
      <c r="M32" s="73" t="str">
        <f>+LOOKUP(B32,COD_FIN!C$5:C$44,COD_FIN!B$5:B$44)</f>
        <v>MOS</v>
      </c>
    </row>
    <row r="33" spans="1:13" x14ac:dyDescent="0.3">
      <c r="A33" s="75">
        <f t="shared" si="0"/>
        <v>23</v>
      </c>
      <c r="B33" s="99">
        <v>2580001</v>
      </c>
      <c r="C33" s="74">
        <v>95419</v>
      </c>
      <c r="D33" s="88" t="s">
        <v>341</v>
      </c>
      <c r="E33" s="56">
        <v>39965</v>
      </c>
      <c r="F33" s="76">
        <v>42125</v>
      </c>
      <c r="G33" s="34">
        <v>81</v>
      </c>
      <c r="H33" s="77">
        <v>48.48</v>
      </c>
      <c r="I33" s="78">
        <v>5</v>
      </c>
      <c r="J33" s="246">
        <v>553.6</v>
      </c>
      <c r="K33" s="83"/>
      <c r="M33" s="73" t="str">
        <f>+LOOKUP(B33,COD_FIN!C$5:C$44,COD_FIN!B$5:B$44)</f>
        <v>GSB</v>
      </c>
    </row>
    <row r="34" spans="1:13" x14ac:dyDescent="0.3">
      <c r="A34" s="75">
        <f t="shared" si="0"/>
        <v>24</v>
      </c>
      <c r="B34" s="99">
        <v>180001</v>
      </c>
      <c r="C34" s="74">
        <v>99440</v>
      </c>
      <c r="D34" s="88">
        <v>2018</v>
      </c>
      <c r="E34" s="56">
        <v>40391</v>
      </c>
      <c r="F34" s="76">
        <v>41791</v>
      </c>
      <c r="G34" s="34">
        <v>244</v>
      </c>
      <c r="H34" s="77">
        <v>47.195999999999998</v>
      </c>
      <c r="I34" s="78">
        <v>2</v>
      </c>
      <c r="J34" s="246">
        <v>551</v>
      </c>
      <c r="K34" s="83"/>
      <c r="M34" s="73" t="str">
        <f>+LOOKUP(B34,COD_FIN!C$5:C$44,COD_FIN!B$5:B$44)</f>
        <v>HLL</v>
      </c>
    </row>
    <row r="35" spans="1:13" x14ac:dyDescent="0.3">
      <c r="A35" s="75">
        <f t="shared" si="0"/>
        <v>25</v>
      </c>
      <c r="B35" s="99">
        <v>2750001</v>
      </c>
      <c r="C35" s="74">
        <v>102766</v>
      </c>
      <c r="D35" s="88" t="s">
        <v>342</v>
      </c>
      <c r="E35" s="56">
        <v>40817</v>
      </c>
      <c r="F35" s="76">
        <v>42005</v>
      </c>
      <c r="G35" s="34">
        <v>100</v>
      </c>
      <c r="H35" s="77">
        <v>37.380000000000003</v>
      </c>
      <c r="I35" s="78">
        <v>2</v>
      </c>
      <c r="J35" s="246">
        <v>550.6</v>
      </c>
      <c r="K35" s="83"/>
      <c r="M35" s="73" t="str">
        <f>+LOOKUP(B35,COD_FIN!C$5:C$44,COD_FIN!B$5:B$44)</f>
        <v>GSB</v>
      </c>
    </row>
    <row r="36" spans="1:13" x14ac:dyDescent="0.3">
      <c r="A36" s="34">
        <v>26</v>
      </c>
      <c r="B36" s="99">
        <v>2250001</v>
      </c>
      <c r="C36" s="74">
        <v>103926</v>
      </c>
      <c r="D36" s="88" t="s">
        <v>343</v>
      </c>
      <c r="E36" s="56">
        <v>40878</v>
      </c>
      <c r="F36" s="76">
        <v>41944</v>
      </c>
      <c r="G36" s="34">
        <v>211</v>
      </c>
      <c r="H36" s="77">
        <v>39.39</v>
      </c>
      <c r="I36" s="78">
        <v>1</v>
      </c>
      <c r="J36" s="246">
        <v>550.20000000000005</v>
      </c>
      <c r="M36" s="73" t="str">
        <f>+LOOKUP(B36,COD_FIN!C$5:C$44,COD_FIN!B$5:B$44)</f>
        <v>HTF</v>
      </c>
    </row>
    <row r="37" spans="1:13" x14ac:dyDescent="0.3">
      <c r="A37" s="34">
        <f>A36+1</f>
        <v>27</v>
      </c>
      <c r="B37" s="99">
        <v>550003</v>
      </c>
      <c r="C37" s="74">
        <v>98797</v>
      </c>
      <c r="D37" s="88" t="s">
        <v>127</v>
      </c>
      <c r="E37" s="56">
        <v>40422</v>
      </c>
      <c r="F37" s="76">
        <v>41944</v>
      </c>
      <c r="G37" s="34">
        <v>108</v>
      </c>
      <c r="H37" s="77">
        <v>50.886000000000003</v>
      </c>
      <c r="I37" s="78">
        <v>3</v>
      </c>
      <c r="J37" s="246">
        <v>549.6</v>
      </c>
      <c r="M37" s="73" t="str">
        <f>+LOOKUP(B37,COD_FIN!C$5:C$44,COD_FIN!B$5:B$44)</f>
        <v>HLP</v>
      </c>
    </row>
    <row r="38" spans="1:13" x14ac:dyDescent="0.3">
      <c r="A38" s="34">
        <f t="shared" ref="A38:A60" si="1">A37+1</f>
        <v>28</v>
      </c>
      <c r="B38" s="99">
        <v>180001</v>
      </c>
      <c r="C38" s="74">
        <v>102628</v>
      </c>
      <c r="D38" s="88">
        <v>2047</v>
      </c>
      <c r="E38" s="56">
        <v>40848</v>
      </c>
      <c r="F38" s="76">
        <v>41760</v>
      </c>
      <c r="G38" s="34">
        <v>295</v>
      </c>
      <c r="H38" s="77">
        <v>44.44</v>
      </c>
      <c r="I38" s="78">
        <v>1</v>
      </c>
      <c r="J38" s="246">
        <v>547.4</v>
      </c>
      <c r="M38" s="73" t="str">
        <f>+LOOKUP(B38,COD_FIN!C$5:C$44,COD_FIN!B$5:B$44)</f>
        <v>HLL</v>
      </c>
    </row>
    <row r="39" spans="1:13" x14ac:dyDescent="0.3">
      <c r="A39" s="34">
        <f t="shared" si="1"/>
        <v>29</v>
      </c>
      <c r="B39" s="99">
        <v>106500002</v>
      </c>
      <c r="C39" s="74">
        <v>89074</v>
      </c>
      <c r="D39" s="88" t="s">
        <v>78</v>
      </c>
      <c r="E39" s="56">
        <v>38991</v>
      </c>
      <c r="F39" s="76">
        <v>41883</v>
      </c>
      <c r="G39" s="34">
        <v>305</v>
      </c>
      <c r="H39" s="77">
        <v>64.349999999999994</v>
      </c>
      <c r="I39" s="78">
        <v>6</v>
      </c>
      <c r="J39" s="246">
        <v>546.29999999999995</v>
      </c>
      <c r="M39" s="73" t="str">
        <f>+LOOKUP(B39,COD_FIN!C$5:C$44,COD_FIN!B$5:B$44)</f>
        <v>GVI</v>
      </c>
    </row>
    <row r="40" spans="1:13" x14ac:dyDescent="0.3">
      <c r="A40" s="34">
        <f t="shared" si="1"/>
        <v>30</v>
      </c>
      <c r="B40" s="99">
        <v>180001</v>
      </c>
      <c r="C40" s="74">
        <v>96244</v>
      </c>
      <c r="D40" s="88">
        <v>2042</v>
      </c>
      <c r="E40" s="56">
        <v>40087</v>
      </c>
      <c r="F40" s="76">
        <v>41974</v>
      </c>
      <c r="G40" s="34">
        <v>70</v>
      </c>
      <c r="H40" s="77">
        <v>47.915999999999997</v>
      </c>
      <c r="I40" s="78">
        <v>4</v>
      </c>
      <c r="J40" s="246">
        <v>539.5</v>
      </c>
      <c r="M40" s="73" t="str">
        <f>+LOOKUP(B40,COD_FIN!C$5:C$44,COD_FIN!B$5:B$44)</f>
        <v>HLL</v>
      </c>
    </row>
    <row r="41" spans="1:13" x14ac:dyDescent="0.3">
      <c r="A41" s="34">
        <f t="shared" si="1"/>
        <v>31</v>
      </c>
      <c r="B41" s="99">
        <v>2250001</v>
      </c>
      <c r="C41" s="74">
        <v>100110</v>
      </c>
      <c r="D41" s="88" t="s">
        <v>127</v>
      </c>
      <c r="E41" s="56">
        <v>40452</v>
      </c>
      <c r="F41" s="76">
        <v>41791</v>
      </c>
      <c r="G41" s="34">
        <v>305</v>
      </c>
      <c r="H41" s="77">
        <v>45.43</v>
      </c>
      <c r="I41" s="78">
        <v>1</v>
      </c>
      <c r="J41" s="246">
        <v>538.29999999999995</v>
      </c>
      <c r="M41" s="73" t="str">
        <f>+LOOKUP(B41,COD_FIN!C$5:C$44,COD_FIN!B$5:B$44)</f>
        <v>HTF</v>
      </c>
    </row>
    <row r="42" spans="1:13" x14ac:dyDescent="0.3">
      <c r="A42" s="34">
        <f t="shared" si="1"/>
        <v>32</v>
      </c>
      <c r="B42" s="99">
        <v>2840001</v>
      </c>
      <c r="C42" s="74">
        <v>91247</v>
      </c>
      <c r="D42" s="88" t="s">
        <v>332</v>
      </c>
      <c r="E42" s="56">
        <v>39539</v>
      </c>
      <c r="F42" s="76">
        <v>42095</v>
      </c>
      <c r="G42" s="34">
        <v>107</v>
      </c>
      <c r="H42" s="77">
        <v>55.207999999999998</v>
      </c>
      <c r="I42" s="78">
        <v>5</v>
      </c>
      <c r="J42" s="246">
        <v>534.9</v>
      </c>
      <c r="M42" s="73" t="str">
        <f>+LOOKUP(B42,COD_FIN!C$5:C$44,COD_FIN!B$5:B$44)</f>
        <v>LAP</v>
      </c>
    </row>
    <row r="43" spans="1:13" x14ac:dyDescent="0.3">
      <c r="A43" s="34">
        <f t="shared" si="1"/>
        <v>33</v>
      </c>
      <c r="B43" s="99">
        <v>3600001</v>
      </c>
      <c r="C43" s="74">
        <v>101940</v>
      </c>
      <c r="D43" s="88" t="s">
        <v>300</v>
      </c>
      <c r="E43" s="56">
        <v>40817</v>
      </c>
      <c r="F43" s="76">
        <v>41944</v>
      </c>
      <c r="G43" s="34">
        <v>236</v>
      </c>
      <c r="H43" s="77">
        <v>49.031999999999996</v>
      </c>
      <c r="I43" s="78">
        <v>2</v>
      </c>
      <c r="J43" s="246">
        <v>534.70000000000005</v>
      </c>
      <c r="M43" s="73" t="str">
        <f>+LOOKUP(B43,COD_FIN!C$5:C$44,COD_FIN!B$5:B$44)</f>
        <v>MOS</v>
      </c>
    </row>
    <row r="44" spans="1:13" x14ac:dyDescent="0.3">
      <c r="A44" s="34">
        <f t="shared" si="1"/>
        <v>34</v>
      </c>
      <c r="B44" s="99">
        <v>1800001</v>
      </c>
      <c r="C44" s="74">
        <v>85878</v>
      </c>
      <c r="D44" s="88" t="s">
        <v>344</v>
      </c>
      <c r="E44" s="56">
        <v>38534</v>
      </c>
      <c r="F44" s="76">
        <v>42005</v>
      </c>
      <c r="G44" s="34">
        <v>205</v>
      </c>
      <c r="H44" s="77">
        <v>48.902000000000001</v>
      </c>
      <c r="I44" s="78">
        <v>5</v>
      </c>
      <c r="J44" s="246">
        <v>533.9</v>
      </c>
      <c r="M44" s="73" t="str">
        <f>+LOOKUP(B44,COD_FIN!C$5:C$44,COD_FIN!B$5:B$44)</f>
        <v>ESP</v>
      </c>
    </row>
    <row r="45" spans="1:13" x14ac:dyDescent="0.3">
      <c r="A45" s="34">
        <f t="shared" si="1"/>
        <v>35</v>
      </c>
      <c r="B45" s="99">
        <v>180001</v>
      </c>
      <c r="C45" s="74">
        <v>102164</v>
      </c>
      <c r="D45" s="88">
        <v>2047</v>
      </c>
      <c r="E45" s="56">
        <v>40756</v>
      </c>
      <c r="F45" s="76">
        <v>41791</v>
      </c>
      <c r="G45" s="34">
        <v>241</v>
      </c>
      <c r="H45" s="77">
        <v>45.05</v>
      </c>
      <c r="I45" s="78">
        <v>1</v>
      </c>
      <c r="J45" s="246">
        <v>532.29999999999995</v>
      </c>
      <c r="M45" s="73" t="str">
        <f>+LOOKUP(B45,COD_FIN!C$5:C$44,COD_FIN!B$5:B$44)</f>
        <v>HLL</v>
      </c>
    </row>
    <row r="46" spans="1:13" x14ac:dyDescent="0.3">
      <c r="A46" s="34">
        <f t="shared" si="1"/>
        <v>36</v>
      </c>
      <c r="B46" s="99">
        <v>106500002</v>
      </c>
      <c r="C46" s="74">
        <v>100040</v>
      </c>
      <c r="D46" s="88" t="s">
        <v>156</v>
      </c>
      <c r="E46" s="56">
        <v>40483</v>
      </c>
      <c r="F46" s="76">
        <v>41730</v>
      </c>
      <c r="G46" s="34">
        <v>305</v>
      </c>
      <c r="H46" s="77">
        <v>47.41</v>
      </c>
      <c r="I46" s="78">
        <v>2</v>
      </c>
      <c r="J46" s="246">
        <v>531.29999999999995</v>
      </c>
      <c r="M46" s="73" t="str">
        <f>+LOOKUP(B46,COD_FIN!C$5:C$44,COD_FIN!B$5:B$44)</f>
        <v>GVI</v>
      </c>
    </row>
    <row r="47" spans="1:13" x14ac:dyDescent="0.3">
      <c r="A47" s="34">
        <f t="shared" si="1"/>
        <v>37</v>
      </c>
      <c r="B47" s="99">
        <v>2750001</v>
      </c>
      <c r="C47" s="74">
        <v>95029</v>
      </c>
      <c r="D47" s="88" t="s">
        <v>323</v>
      </c>
      <c r="E47" s="56">
        <v>39904</v>
      </c>
      <c r="F47" s="76">
        <v>41821</v>
      </c>
      <c r="G47" s="34">
        <v>290</v>
      </c>
      <c r="H47" s="77">
        <v>52.015000000000001</v>
      </c>
      <c r="I47" s="78">
        <v>3</v>
      </c>
      <c r="J47" s="246">
        <v>531.1</v>
      </c>
      <c r="M47" s="73" t="str">
        <f>+LOOKUP(B47,COD_FIN!C$5:C$44,COD_FIN!B$5:B$44)</f>
        <v>GSB</v>
      </c>
    </row>
    <row r="48" spans="1:13" x14ac:dyDescent="0.3">
      <c r="A48" s="34">
        <f t="shared" si="1"/>
        <v>38</v>
      </c>
      <c r="B48" s="99">
        <v>550003</v>
      </c>
      <c r="C48" s="74">
        <v>103387</v>
      </c>
      <c r="D48" s="88" t="s">
        <v>340</v>
      </c>
      <c r="E48" s="56">
        <v>41000</v>
      </c>
      <c r="F48" s="76">
        <v>41821</v>
      </c>
      <c r="G48" s="34">
        <v>213</v>
      </c>
      <c r="H48" s="77">
        <v>39.793999999999997</v>
      </c>
      <c r="I48" s="78">
        <v>1</v>
      </c>
      <c r="J48" s="246">
        <v>530.70000000000005</v>
      </c>
      <c r="M48" s="73" t="str">
        <f>+LOOKUP(B48,COD_FIN!C$5:C$44,COD_FIN!B$5:B$44)</f>
        <v>HLP</v>
      </c>
    </row>
    <row r="49" spans="1:13" x14ac:dyDescent="0.3">
      <c r="A49" s="34">
        <f t="shared" si="1"/>
        <v>39</v>
      </c>
      <c r="B49" s="99">
        <v>1260001</v>
      </c>
      <c r="C49" s="74">
        <v>85738</v>
      </c>
      <c r="D49" s="88" t="s">
        <v>47</v>
      </c>
      <c r="E49" s="56">
        <v>38899</v>
      </c>
      <c r="F49" s="76">
        <v>41730</v>
      </c>
      <c r="G49" s="34">
        <v>305</v>
      </c>
      <c r="H49" s="77">
        <v>60.94</v>
      </c>
      <c r="I49" s="78">
        <v>5</v>
      </c>
      <c r="J49" s="246">
        <v>526.20000000000005</v>
      </c>
      <c r="M49" s="73" t="str">
        <f>+LOOKUP(B49,COD_FIN!C$5:C$44,COD_FIN!B$5:B$44)</f>
        <v>HSF</v>
      </c>
    </row>
    <row r="50" spans="1:13" x14ac:dyDescent="0.3">
      <c r="A50" s="34">
        <f t="shared" si="1"/>
        <v>40</v>
      </c>
      <c r="B50" s="99">
        <v>2750001</v>
      </c>
      <c r="C50" s="74">
        <v>96929</v>
      </c>
      <c r="D50" s="88" t="s">
        <v>322</v>
      </c>
      <c r="E50" s="56">
        <v>40087</v>
      </c>
      <c r="F50" s="76">
        <v>41791</v>
      </c>
      <c r="G50" s="34">
        <v>305</v>
      </c>
      <c r="H50" s="77">
        <v>48</v>
      </c>
      <c r="I50" s="78">
        <v>3</v>
      </c>
      <c r="J50" s="246">
        <v>525.1</v>
      </c>
      <c r="M50" s="73" t="str">
        <f>+LOOKUP(B50,COD_FIN!C$5:C$44,COD_FIN!B$5:B$44)</f>
        <v>GSB</v>
      </c>
    </row>
    <row r="51" spans="1:13" x14ac:dyDescent="0.3">
      <c r="A51" s="34">
        <f t="shared" si="1"/>
        <v>41</v>
      </c>
      <c r="B51" s="99">
        <v>2750001</v>
      </c>
      <c r="C51" s="74">
        <v>97922</v>
      </c>
      <c r="D51" s="88">
        <v>973318</v>
      </c>
      <c r="E51" s="56">
        <v>40210</v>
      </c>
      <c r="F51" s="76">
        <v>41760</v>
      </c>
      <c r="G51" s="34">
        <v>305</v>
      </c>
      <c r="H51" s="77">
        <v>48.204000000000001</v>
      </c>
      <c r="I51" s="78">
        <v>3</v>
      </c>
      <c r="J51" s="246">
        <v>524.4</v>
      </c>
      <c r="M51" s="73" t="str">
        <f>+LOOKUP(B51,COD_FIN!C$5:C$44,COD_FIN!B$5:B$44)</f>
        <v>GSB</v>
      </c>
    </row>
    <row r="52" spans="1:13" x14ac:dyDescent="0.3">
      <c r="A52" s="34">
        <f t="shared" si="1"/>
        <v>42</v>
      </c>
      <c r="B52" s="99">
        <v>106730001</v>
      </c>
      <c r="C52" s="74">
        <v>92259</v>
      </c>
      <c r="D52" s="88">
        <v>1447</v>
      </c>
      <c r="E52" s="56">
        <v>39173</v>
      </c>
      <c r="F52" s="76">
        <v>41944</v>
      </c>
      <c r="G52" s="34">
        <v>123</v>
      </c>
      <c r="H52" s="77">
        <v>53.13</v>
      </c>
      <c r="I52" s="78">
        <v>5</v>
      </c>
      <c r="J52" s="246">
        <v>524.29999999999995</v>
      </c>
      <c r="M52" s="73" t="str">
        <f>+LOOKUP(B52,COD_FIN!C$5:C$44,COD_FIN!B$5:B$44)</f>
        <v>GPA</v>
      </c>
    </row>
    <row r="53" spans="1:13" x14ac:dyDescent="0.3">
      <c r="A53" s="34">
        <f t="shared" si="1"/>
        <v>43</v>
      </c>
      <c r="B53" s="99">
        <v>180001</v>
      </c>
      <c r="C53" s="74">
        <v>100674</v>
      </c>
      <c r="D53" s="88">
        <v>2047</v>
      </c>
      <c r="E53" s="56">
        <v>40513</v>
      </c>
      <c r="F53" s="76">
        <v>41821</v>
      </c>
      <c r="G53" s="34">
        <v>221</v>
      </c>
      <c r="H53" s="77">
        <v>48.06</v>
      </c>
      <c r="I53" s="78">
        <v>2</v>
      </c>
      <c r="J53" s="246">
        <v>523.9</v>
      </c>
      <c r="M53" s="73" t="str">
        <f>+LOOKUP(B53,COD_FIN!C$5:C$44,COD_FIN!B$5:B$44)</f>
        <v>HLL</v>
      </c>
    </row>
    <row r="54" spans="1:13" x14ac:dyDescent="0.3">
      <c r="A54" s="34">
        <f t="shared" si="1"/>
        <v>44</v>
      </c>
      <c r="B54" s="99">
        <v>3600001</v>
      </c>
      <c r="C54" s="74">
        <v>99533</v>
      </c>
      <c r="D54" s="88" t="s">
        <v>331</v>
      </c>
      <c r="E54" s="56">
        <v>40513</v>
      </c>
      <c r="F54" s="76">
        <v>41913</v>
      </c>
      <c r="G54" s="34">
        <v>279</v>
      </c>
      <c r="H54" s="77">
        <v>47.85</v>
      </c>
      <c r="I54" s="78">
        <v>2</v>
      </c>
      <c r="J54" s="246">
        <v>522.6</v>
      </c>
      <c r="M54" s="73" t="str">
        <f>+LOOKUP(B54,COD_FIN!C$5:C$44,COD_FIN!B$5:B$44)</f>
        <v>MOS</v>
      </c>
    </row>
    <row r="55" spans="1:13" x14ac:dyDescent="0.3">
      <c r="A55" s="34">
        <f t="shared" si="1"/>
        <v>45</v>
      </c>
      <c r="B55" s="99">
        <v>3600001</v>
      </c>
      <c r="C55" s="74">
        <v>99545</v>
      </c>
      <c r="D55" s="88" t="s">
        <v>331</v>
      </c>
      <c r="E55" s="56">
        <v>40422</v>
      </c>
      <c r="F55" s="76">
        <v>42125</v>
      </c>
      <c r="G55" s="34">
        <v>79</v>
      </c>
      <c r="H55" s="77">
        <v>45.503999999999998</v>
      </c>
      <c r="I55" s="78">
        <v>3</v>
      </c>
      <c r="J55" s="246">
        <v>512.70000000000005</v>
      </c>
      <c r="M55" s="73" t="str">
        <f>+LOOKUP(B55,COD_FIN!C$5:C$44,COD_FIN!B$5:B$44)</f>
        <v>MOS</v>
      </c>
    </row>
    <row r="56" spans="1:13" x14ac:dyDescent="0.3">
      <c r="A56" s="34">
        <f t="shared" si="1"/>
        <v>46</v>
      </c>
      <c r="B56" s="99">
        <v>102960001</v>
      </c>
      <c r="C56" s="74">
        <v>96728</v>
      </c>
      <c r="D56" s="88" t="s">
        <v>128</v>
      </c>
      <c r="E56" s="56">
        <v>40238</v>
      </c>
      <c r="F56" s="76">
        <v>42095</v>
      </c>
      <c r="G56" s="34">
        <v>131</v>
      </c>
      <c r="H56" s="77">
        <v>50.715000000000003</v>
      </c>
      <c r="I56" s="78">
        <v>4</v>
      </c>
      <c r="J56" s="246">
        <v>512.20000000000005</v>
      </c>
      <c r="M56" s="73" t="str">
        <f>+LOOKUP(B56,COD_FIN!C$5:C$44,COD_FIN!B$5:B$44)</f>
        <v>HLM</v>
      </c>
    </row>
    <row r="57" spans="1:13" x14ac:dyDescent="0.3">
      <c r="A57" s="34">
        <f t="shared" si="1"/>
        <v>47</v>
      </c>
      <c r="B57" s="99">
        <v>2840001</v>
      </c>
      <c r="C57" s="74">
        <v>87908</v>
      </c>
      <c r="D57" s="88" t="s">
        <v>79</v>
      </c>
      <c r="E57" s="56">
        <v>39142</v>
      </c>
      <c r="F57" s="76">
        <v>41821</v>
      </c>
      <c r="G57" s="34">
        <v>305</v>
      </c>
      <c r="H57" s="77">
        <v>57.09</v>
      </c>
      <c r="I57" s="78">
        <v>5</v>
      </c>
      <c r="J57" s="246">
        <v>508.9</v>
      </c>
      <c r="M57" s="73" t="str">
        <f>+LOOKUP(B57,COD_FIN!C$5:C$44,COD_FIN!B$5:B$44)</f>
        <v>LAP</v>
      </c>
    </row>
    <row r="58" spans="1:13" x14ac:dyDescent="0.3">
      <c r="A58" s="34">
        <f t="shared" si="1"/>
        <v>48</v>
      </c>
      <c r="B58" s="99">
        <v>2750001</v>
      </c>
      <c r="C58" s="74">
        <v>102025</v>
      </c>
      <c r="D58" s="88">
        <v>5364</v>
      </c>
      <c r="E58" s="56">
        <v>40544</v>
      </c>
      <c r="F58" s="76">
        <v>41913</v>
      </c>
      <c r="G58" s="34">
        <v>207</v>
      </c>
      <c r="H58" s="77">
        <v>43.732999999999997</v>
      </c>
      <c r="I58" s="78">
        <v>2</v>
      </c>
      <c r="J58" s="246">
        <v>508.2</v>
      </c>
      <c r="M58" s="73" t="str">
        <f>+LOOKUP(B58,COD_FIN!C$5:C$44,COD_FIN!B$5:B$44)</f>
        <v>GSB</v>
      </c>
    </row>
    <row r="59" spans="1:13" x14ac:dyDescent="0.3">
      <c r="A59" s="34">
        <f t="shared" si="1"/>
        <v>49</v>
      </c>
      <c r="B59" s="99">
        <v>180001</v>
      </c>
      <c r="C59" s="74">
        <v>102005</v>
      </c>
      <c r="D59" s="88">
        <v>2047</v>
      </c>
      <c r="E59" s="56">
        <v>40756</v>
      </c>
      <c r="F59" s="76">
        <v>42005</v>
      </c>
      <c r="G59" s="34">
        <v>47</v>
      </c>
      <c r="H59" s="77">
        <v>36.08</v>
      </c>
      <c r="I59" s="78">
        <v>2</v>
      </c>
      <c r="J59" s="246">
        <v>507.1</v>
      </c>
      <c r="M59" s="73" t="str">
        <f>+LOOKUP(B59,COD_FIN!C$5:C$44,COD_FIN!B$5:B$44)</f>
        <v>HLL</v>
      </c>
    </row>
    <row r="60" spans="1:13" x14ac:dyDescent="0.3">
      <c r="A60" s="34">
        <f t="shared" si="1"/>
        <v>50</v>
      </c>
      <c r="B60" s="99">
        <v>1800001</v>
      </c>
      <c r="C60" s="74">
        <v>95951</v>
      </c>
      <c r="D60" s="88" t="s">
        <v>345</v>
      </c>
      <c r="E60" s="56">
        <v>40026</v>
      </c>
      <c r="F60" s="76">
        <v>41821</v>
      </c>
      <c r="G60" s="34">
        <v>305</v>
      </c>
      <c r="H60" s="77">
        <v>36.5</v>
      </c>
      <c r="I60" s="78">
        <v>2</v>
      </c>
      <c r="J60" s="246">
        <v>505.2</v>
      </c>
      <c r="M60" s="73" t="str">
        <f>+LOOKUP(B60,COD_FIN!C$5:C$44,COD_FIN!B$5:B$44)</f>
        <v>ESP</v>
      </c>
    </row>
    <row r="61" spans="1:13" x14ac:dyDescent="0.3">
      <c r="B61" s="100"/>
      <c r="M61" s="73"/>
    </row>
    <row r="62" spans="1:13" x14ac:dyDescent="0.3">
      <c r="B62" s="100"/>
      <c r="M62" s="73"/>
    </row>
    <row r="63" spans="1:13" x14ac:dyDescent="0.3">
      <c r="B63" s="100"/>
      <c r="M63" s="73"/>
    </row>
    <row r="64" spans="1:13" x14ac:dyDescent="0.3">
      <c r="B64" s="100"/>
      <c r="M64" s="73"/>
    </row>
    <row r="65" spans="2:13" x14ac:dyDescent="0.3">
      <c r="B65" s="100"/>
      <c r="M65" s="73"/>
    </row>
    <row r="66" spans="2:13" x14ac:dyDescent="0.3">
      <c r="B66" s="100"/>
      <c r="M66" s="73"/>
    </row>
    <row r="67" spans="2:13" x14ac:dyDescent="0.3">
      <c r="B67" s="100"/>
      <c r="M67" s="73"/>
    </row>
    <row r="68" spans="2:13" x14ac:dyDescent="0.3">
      <c r="B68" s="100"/>
      <c r="M68" s="73"/>
    </row>
    <row r="69" spans="2:13" x14ac:dyDescent="0.3">
      <c r="B69" s="100"/>
      <c r="M69" s="73"/>
    </row>
    <row r="70" spans="2:13" x14ac:dyDescent="0.3">
      <c r="B70" s="100"/>
      <c r="M70" s="73"/>
    </row>
    <row r="71" spans="2:13" x14ac:dyDescent="0.3">
      <c r="B71" s="100"/>
      <c r="M71" s="73"/>
    </row>
    <row r="72" spans="2:13" x14ac:dyDescent="0.3">
      <c r="B72" s="100"/>
      <c r="M72" s="73"/>
    </row>
    <row r="73" spans="2:13" x14ac:dyDescent="0.3">
      <c r="B73" s="100"/>
      <c r="M73" s="73"/>
    </row>
    <row r="74" spans="2:13" x14ac:dyDescent="0.3">
      <c r="B74" s="100"/>
      <c r="M74" s="73"/>
    </row>
    <row r="75" spans="2:13" x14ac:dyDescent="0.3">
      <c r="B75" s="100"/>
      <c r="M75" s="73"/>
    </row>
    <row r="76" spans="2:13" x14ac:dyDescent="0.3">
      <c r="B76" s="100"/>
      <c r="M76" s="73"/>
    </row>
    <row r="77" spans="2:13" x14ac:dyDescent="0.3">
      <c r="B77" s="100"/>
      <c r="M77" s="73"/>
    </row>
    <row r="78" spans="2:13" x14ac:dyDescent="0.3">
      <c r="B78" s="100"/>
      <c r="M78" s="73"/>
    </row>
    <row r="79" spans="2:13" x14ac:dyDescent="0.3">
      <c r="B79" s="100"/>
      <c r="M79" s="73"/>
    </row>
    <row r="80" spans="2:13" x14ac:dyDescent="0.3">
      <c r="B80" s="100"/>
      <c r="M80" s="73"/>
    </row>
    <row r="81" spans="2:13" x14ac:dyDescent="0.3">
      <c r="B81" s="100"/>
      <c r="M81" s="73"/>
    </row>
    <row r="82" spans="2:13" x14ac:dyDescent="0.3">
      <c r="B82" s="100"/>
      <c r="M82" s="73"/>
    </row>
    <row r="83" spans="2:13" x14ac:dyDescent="0.3">
      <c r="B83" s="100"/>
      <c r="M83" s="73"/>
    </row>
    <row r="84" spans="2:13" x14ac:dyDescent="0.3">
      <c r="B84" s="100"/>
      <c r="M84" s="73"/>
    </row>
    <row r="85" spans="2:13" x14ac:dyDescent="0.3">
      <c r="B85" s="100"/>
      <c r="M85" s="73"/>
    </row>
    <row r="86" spans="2:13" x14ac:dyDescent="0.3">
      <c r="B86" s="100"/>
      <c r="M86" s="73"/>
    </row>
    <row r="87" spans="2:13" x14ac:dyDescent="0.3">
      <c r="B87" s="100"/>
      <c r="M87" s="73"/>
    </row>
    <row r="88" spans="2:13" x14ac:dyDescent="0.3">
      <c r="B88" s="100"/>
      <c r="M88" s="73"/>
    </row>
    <row r="89" spans="2:13" x14ac:dyDescent="0.3">
      <c r="B89" s="100"/>
      <c r="M89" s="73"/>
    </row>
    <row r="90" spans="2:13" x14ac:dyDescent="0.3">
      <c r="B90" s="100"/>
      <c r="M90" s="73"/>
    </row>
    <row r="91" spans="2:13" x14ac:dyDescent="0.3">
      <c r="B91" s="100"/>
      <c r="M91" s="73"/>
    </row>
    <row r="92" spans="2:13" x14ac:dyDescent="0.3">
      <c r="B92" s="100"/>
      <c r="M92" s="73"/>
    </row>
    <row r="93" spans="2:13" x14ac:dyDescent="0.3">
      <c r="B93" s="100"/>
      <c r="M93" s="73"/>
    </row>
    <row r="94" spans="2:13" x14ac:dyDescent="0.3">
      <c r="B94" s="100"/>
      <c r="M94" s="73"/>
    </row>
    <row r="95" spans="2:13" x14ac:dyDescent="0.3">
      <c r="B95" s="100"/>
      <c r="M95" s="73"/>
    </row>
    <row r="96" spans="2:13" x14ac:dyDescent="0.3">
      <c r="B96" s="100"/>
      <c r="M96" s="73"/>
    </row>
    <row r="97" spans="1:14" s="25" customFormat="1" x14ac:dyDescent="0.3">
      <c r="A97" s="34"/>
      <c r="B97" s="100"/>
      <c r="C97" s="74"/>
      <c r="D97" s="88"/>
      <c r="E97" s="56"/>
      <c r="F97" s="76"/>
      <c r="G97" s="34"/>
      <c r="H97" s="77"/>
      <c r="I97" s="78"/>
      <c r="J97" s="242"/>
      <c r="K97" s="79"/>
      <c r="L97" s="26"/>
      <c r="M97" s="73"/>
      <c r="N97" s="85"/>
    </row>
    <row r="98" spans="1:14" x14ac:dyDescent="0.3">
      <c r="B98" s="100"/>
      <c r="M98" s="73"/>
    </row>
    <row r="99" spans="1:14" x14ac:dyDescent="0.3">
      <c r="B99" s="100"/>
      <c r="M99" s="73"/>
    </row>
    <row r="100" spans="1:14" x14ac:dyDescent="0.3">
      <c r="B100" s="100"/>
      <c r="M100" s="73"/>
    </row>
    <row r="101" spans="1:14" x14ac:dyDescent="0.3">
      <c r="B101" s="100"/>
      <c r="M101" s="73"/>
    </row>
    <row r="102" spans="1:14" x14ac:dyDescent="0.3">
      <c r="B102" s="100"/>
      <c r="M102" s="73"/>
    </row>
    <row r="103" spans="1:14" x14ac:dyDescent="0.3">
      <c r="B103" s="100"/>
      <c r="M103" s="73"/>
    </row>
    <row r="104" spans="1:14" x14ac:dyDescent="0.3">
      <c r="B104" s="100"/>
      <c r="M104" s="73"/>
    </row>
    <row r="105" spans="1:14" x14ac:dyDescent="0.3">
      <c r="B105" s="100"/>
      <c r="M105" s="73"/>
    </row>
    <row r="106" spans="1:14" x14ac:dyDescent="0.3">
      <c r="B106" s="100"/>
      <c r="M106" s="73"/>
    </row>
    <row r="107" spans="1:14" x14ac:dyDescent="0.3">
      <c r="B107" s="100"/>
      <c r="M107" s="73"/>
    </row>
    <row r="108" spans="1:14" x14ac:dyDescent="0.3">
      <c r="B108" s="100"/>
      <c r="M108" s="73"/>
    </row>
    <row r="109" spans="1:14" x14ac:dyDescent="0.3">
      <c r="B109" s="100"/>
      <c r="M109" s="73"/>
    </row>
    <row r="110" spans="1:14" x14ac:dyDescent="0.3">
      <c r="B110" s="100"/>
      <c r="M110" s="73"/>
    </row>
    <row r="111" spans="1:14" x14ac:dyDescent="0.3">
      <c r="B111" s="100"/>
      <c r="M111" s="73"/>
    </row>
    <row r="112" spans="1:14" x14ac:dyDescent="0.3">
      <c r="B112" s="100"/>
      <c r="M112" s="73"/>
    </row>
    <row r="113" spans="2:13" x14ac:dyDescent="0.3">
      <c r="B113" s="100"/>
      <c r="M113" s="73"/>
    </row>
    <row r="114" spans="2:13" x14ac:dyDescent="0.3">
      <c r="B114" s="100"/>
      <c r="M114" s="73"/>
    </row>
    <row r="115" spans="2:13" x14ac:dyDescent="0.3">
      <c r="B115" s="100"/>
      <c r="M115" s="73"/>
    </row>
    <row r="116" spans="2:13" x14ac:dyDescent="0.3">
      <c r="B116" s="100"/>
      <c r="M116" s="73"/>
    </row>
    <row r="117" spans="2:13" x14ac:dyDescent="0.3">
      <c r="B117" s="100"/>
      <c r="M117" s="73"/>
    </row>
    <row r="118" spans="2:13" x14ac:dyDescent="0.3">
      <c r="B118" s="100"/>
      <c r="M118" s="73"/>
    </row>
    <row r="119" spans="2:13" x14ac:dyDescent="0.3">
      <c r="B119" s="100"/>
      <c r="M119" s="73"/>
    </row>
    <row r="120" spans="2:13" x14ac:dyDescent="0.3">
      <c r="B120" s="100"/>
      <c r="M120" s="73"/>
    </row>
    <row r="121" spans="2:13" x14ac:dyDescent="0.3">
      <c r="B121" s="100"/>
      <c r="M121" s="73"/>
    </row>
    <row r="122" spans="2:13" x14ac:dyDescent="0.3">
      <c r="B122" s="100"/>
      <c r="M122" s="73"/>
    </row>
    <row r="123" spans="2:13" x14ac:dyDescent="0.3">
      <c r="B123" s="100"/>
      <c r="M123" s="73"/>
    </row>
    <row r="124" spans="2:13" x14ac:dyDescent="0.3">
      <c r="B124" s="100"/>
      <c r="M124" s="73"/>
    </row>
    <row r="125" spans="2:13" x14ac:dyDescent="0.3">
      <c r="B125" s="100"/>
      <c r="M125" s="73"/>
    </row>
    <row r="126" spans="2:13" x14ac:dyDescent="0.3">
      <c r="B126" s="100"/>
      <c r="M126" s="73"/>
    </row>
    <row r="127" spans="2:13" x14ac:dyDescent="0.3">
      <c r="B127" s="100"/>
      <c r="M127" s="73"/>
    </row>
    <row r="128" spans="2:13" x14ac:dyDescent="0.3">
      <c r="B128" s="100"/>
      <c r="M128" s="73"/>
    </row>
    <row r="129" spans="2:13" x14ac:dyDescent="0.3">
      <c r="B129" s="100"/>
      <c r="M129" s="73"/>
    </row>
    <row r="130" spans="2:13" x14ac:dyDescent="0.3">
      <c r="B130" s="100"/>
      <c r="M130" s="73"/>
    </row>
    <row r="131" spans="2:13" x14ac:dyDescent="0.3">
      <c r="B131" s="100"/>
      <c r="M131" s="73"/>
    </row>
    <row r="132" spans="2:13" x14ac:dyDescent="0.3">
      <c r="B132" s="100"/>
      <c r="M132" s="73"/>
    </row>
    <row r="133" spans="2:13" x14ac:dyDescent="0.3">
      <c r="B133" s="100"/>
      <c r="M133" s="73"/>
    </row>
    <row r="134" spans="2:13" x14ac:dyDescent="0.3">
      <c r="B134" s="100"/>
      <c r="M134" s="73"/>
    </row>
    <row r="135" spans="2:13" x14ac:dyDescent="0.3">
      <c r="B135" s="100"/>
      <c r="M135" s="73"/>
    </row>
    <row r="136" spans="2:13" x14ac:dyDescent="0.3">
      <c r="B136" s="100"/>
      <c r="M136" s="73"/>
    </row>
    <row r="137" spans="2:13" x14ac:dyDescent="0.3">
      <c r="B137" s="101"/>
      <c r="C137" s="60"/>
      <c r="D137" s="51"/>
      <c r="F137" s="56"/>
      <c r="H137" s="57"/>
      <c r="I137" s="81"/>
      <c r="M137" s="80"/>
    </row>
    <row r="138" spans="2:13" x14ac:dyDescent="0.3">
      <c r="B138" s="100"/>
      <c r="M138" s="73"/>
    </row>
    <row r="139" spans="2:13" x14ac:dyDescent="0.3">
      <c r="B139" s="100"/>
      <c r="M139" s="73"/>
    </row>
    <row r="140" spans="2:13" x14ac:dyDescent="0.3">
      <c r="B140" s="100"/>
      <c r="M140" s="73"/>
    </row>
    <row r="141" spans="2:13" x14ac:dyDescent="0.3">
      <c r="B141" s="100"/>
      <c r="M141" s="73"/>
    </row>
    <row r="142" spans="2:13" x14ac:dyDescent="0.3">
      <c r="B142" s="100"/>
      <c r="M142" s="73"/>
    </row>
    <row r="143" spans="2:13" x14ac:dyDescent="0.3">
      <c r="B143" s="100"/>
      <c r="M143" s="73"/>
    </row>
    <row r="144" spans="2:13" x14ac:dyDescent="0.3">
      <c r="B144" s="100"/>
      <c r="M144" s="73"/>
    </row>
    <row r="145" spans="2:13" x14ac:dyDescent="0.3">
      <c r="B145" s="100"/>
      <c r="M145" s="73"/>
    </row>
    <row r="146" spans="2:13" x14ac:dyDescent="0.3">
      <c r="B146" s="100"/>
      <c r="M146" s="73"/>
    </row>
    <row r="147" spans="2:13" x14ac:dyDescent="0.3">
      <c r="B147" s="100"/>
      <c r="M147" s="73"/>
    </row>
    <row r="148" spans="2:13" x14ac:dyDescent="0.3">
      <c r="B148" s="100"/>
      <c r="M148" s="73"/>
    </row>
    <row r="149" spans="2:13" x14ac:dyDescent="0.3">
      <c r="B149" s="100"/>
      <c r="M149" s="73"/>
    </row>
    <row r="150" spans="2:13" x14ac:dyDescent="0.3">
      <c r="B150" s="100"/>
      <c r="M150" s="73"/>
    </row>
    <row r="151" spans="2:13" x14ac:dyDescent="0.3">
      <c r="B151" s="100"/>
      <c r="M151" s="73"/>
    </row>
    <row r="152" spans="2:13" x14ac:dyDescent="0.3">
      <c r="B152" s="100"/>
      <c r="M152" s="73"/>
    </row>
    <row r="153" spans="2:13" x14ac:dyDescent="0.3">
      <c r="B153" s="100"/>
      <c r="M153" s="73"/>
    </row>
    <row r="154" spans="2:13" x14ac:dyDescent="0.3">
      <c r="B154" s="100"/>
      <c r="M154" s="73"/>
    </row>
    <row r="155" spans="2:13" x14ac:dyDescent="0.3">
      <c r="B155" s="100"/>
      <c r="M155" s="73"/>
    </row>
    <row r="156" spans="2:13" x14ac:dyDescent="0.3">
      <c r="B156" s="100"/>
      <c r="M156" s="73"/>
    </row>
    <row r="157" spans="2:13" x14ac:dyDescent="0.3">
      <c r="B157" s="100"/>
      <c r="M157" s="73"/>
    </row>
    <row r="158" spans="2:13" x14ac:dyDescent="0.3">
      <c r="B158" s="100"/>
      <c r="M158" s="73"/>
    </row>
    <row r="159" spans="2:13" x14ac:dyDescent="0.3">
      <c r="B159" s="100"/>
      <c r="M159" s="73"/>
    </row>
    <row r="160" spans="2:13" x14ac:dyDescent="0.3">
      <c r="B160" s="100"/>
      <c r="M160" s="73"/>
    </row>
    <row r="161" spans="2:13" x14ac:dyDescent="0.3">
      <c r="B161" s="100"/>
      <c r="M161" s="73"/>
    </row>
    <row r="162" spans="2:13" x14ac:dyDescent="0.3">
      <c r="B162" s="100"/>
      <c r="M162" s="73"/>
    </row>
    <row r="163" spans="2:13" x14ac:dyDescent="0.3">
      <c r="B163" s="100"/>
      <c r="M163" s="73"/>
    </row>
    <row r="164" spans="2:13" x14ac:dyDescent="0.3">
      <c r="B164" s="100"/>
      <c r="M164" s="73"/>
    </row>
    <row r="165" spans="2:13" x14ac:dyDescent="0.3">
      <c r="B165" s="100"/>
      <c r="M165" s="73"/>
    </row>
    <row r="166" spans="2:13" x14ac:dyDescent="0.3">
      <c r="B166" s="100"/>
      <c r="M166" s="73"/>
    </row>
    <row r="167" spans="2:13" x14ac:dyDescent="0.3">
      <c r="B167" s="100"/>
      <c r="M167" s="73"/>
    </row>
    <row r="168" spans="2:13" x14ac:dyDescent="0.3">
      <c r="B168" s="100"/>
      <c r="M168" s="73"/>
    </row>
    <row r="169" spans="2:13" x14ac:dyDescent="0.3">
      <c r="B169" s="100"/>
      <c r="M169" s="73"/>
    </row>
    <row r="170" spans="2:13" x14ac:dyDescent="0.3">
      <c r="B170" s="100"/>
      <c r="M170" s="73"/>
    </row>
    <row r="171" spans="2:13" x14ac:dyDescent="0.3">
      <c r="B171" s="100"/>
      <c r="M171" s="73"/>
    </row>
    <row r="172" spans="2:13" x14ac:dyDescent="0.3">
      <c r="B172" s="100"/>
      <c r="M172" s="73"/>
    </row>
    <row r="173" spans="2:13" x14ac:dyDescent="0.3">
      <c r="B173" s="100"/>
      <c r="M173" s="73"/>
    </row>
    <row r="174" spans="2:13" x14ac:dyDescent="0.3">
      <c r="B174" s="100"/>
      <c r="M174" s="73"/>
    </row>
    <row r="175" spans="2:13" x14ac:dyDescent="0.3">
      <c r="B175" s="100"/>
      <c r="M175" s="73"/>
    </row>
    <row r="176" spans="2:13" x14ac:dyDescent="0.3">
      <c r="B176" s="100"/>
      <c r="M176" s="73"/>
    </row>
    <row r="177" spans="2:13" x14ac:dyDescent="0.3">
      <c r="B177" s="100"/>
      <c r="M177" s="73"/>
    </row>
    <row r="178" spans="2:13" x14ac:dyDescent="0.3">
      <c r="B178" s="100"/>
      <c r="M178" s="73"/>
    </row>
    <row r="179" spans="2:13" x14ac:dyDescent="0.3">
      <c r="B179" s="100"/>
      <c r="M179" s="73"/>
    </row>
    <row r="180" spans="2:13" x14ac:dyDescent="0.3">
      <c r="B180" s="100"/>
      <c r="M180" s="73"/>
    </row>
    <row r="181" spans="2:13" x14ac:dyDescent="0.3">
      <c r="B181" s="100"/>
      <c r="M181" s="73"/>
    </row>
    <row r="182" spans="2:13" x14ac:dyDescent="0.3">
      <c r="B182" s="100"/>
      <c r="M182" s="73"/>
    </row>
    <row r="183" spans="2:13" x14ac:dyDescent="0.3">
      <c r="B183" s="100"/>
      <c r="M183" s="73"/>
    </row>
    <row r="184" spans="2:13" x14ac:dyDescent="0.3">
      <c r="B184" s="100"/>
      <c r="M184" s="73"/>
    </row>
    <row r="185" spans="2:13" x14ac:dyDescent="0.3">
      <c r="B185" s="100"/>
      <c r="M185" s="73"/>
    </row>
    <row r="186" spans="2:13" x14ac:dyDescent="0.3">
      <c r="B186" s="100"/>
      <c r="M186" s="73"/>
    </row>
    <row r="187" spans="2:13" x14ac:dyDescent="0.3">
      <c r="B187" s="100"/>
      <c r="M187" s="73"/>
    </row>
    <row r="188" spans="2:13" x14ac:dyDescent="0.3">
      <c r="B188" s="100"/>
      <c r="M188" s="73"/>
    </row>
    <row r="189" spans="2:13" x14ac:dyDescent="0.3">
      <c r="B189" s="100"/>
      <c r="M189" s="73"/>
    </row>
    <row r="190" spans="2:13" x14ac:dyDescent="0.3">
      <c r="B190" s="100"/>
      <c r="M190" s="73"/>
    </row>
    <row r="191" spans="2:13" x14ac:dyDescent="0.3">
      <c r="B191" s="100"/>
      <c r="M191" s="73"/>
    </row>
    <row r="192" spans="2:13" x14ac:dyDescent="0.3">
      <c r="B192" s="100"/>
      <c r="M192" s="73"/>
    </row>
    <row r="193" spans="2:13" x14ac:dyDescent="0.3">
      <c r="B193" s="100"/>
      <c r="M193" s="73"/>
    </row>
    <row r="194" spans="2:13" x14ac:dyDescent="0.3">
      <c r="B194" s="100"/>
      <c r="M194" s="73"/>
    </row>
    <row r="195" spans="2:13" x14ac:dyDescent="0.3">
      <c r="B195" s="100"/>
      <c r="M195" s="73"/>
    </row>
    <row r="196" spans="2:13" x14ac:dyDescent="0.3">
      <c r="B196" s="100"/>
      <c r="M196" s="73"/>
    </row>
    <row r="197" spans="2:13" x14ac:dyDescent="0.3">
      <c r="B197" s="100"/>
      <c r="M197" s="73"/>
    </row>
    <row r="198" spans="2:13" x14ac:dyDescent="0.3">
      <c r="B198" s="100"/>
      <c r="M198" s="73"/>
    </row>
    <row r="199" spans="2:13" x14ac:dyDescent="0.3">
      <c r="B199" s="100"/>
      <c r="M199" s="73"/>
    </row>
    <row r="200" spans="2:13" x14ac:dyDescent="0.3">
      <c r="B200" s="100"/>
      <c r="M200" s="73"/>
    </row>
    <row r="201" spans="2:13" x14ac:dyDescent="0.3">
      <c r="B201" s="100"/>
      <c r="M201" s="73"/>
    </row>
    <row r="202" spans="2:13" x14ac:dyDescent="0.3">
      <c r="B202" s="100"/>
      <c r="M202" s="73"/>
    </row>
    <row r="203" spans="2:13" x14ac:dyDescent="0.3">
      <c r="B203" s="100"/>
      <c r="M203" s="73"/>
    </row>
    <row r="204" spans="2:13" x14ac:dyDescent="0.3">
      <c r="B204" s="100"/>
      <c r="M204" s="73"/>
    </row>
    <row r="205" spans="2:13" x14ac:dyDescent="0.3">
      <c r="B205" s="100"/>
      <c r="M205" s="73"/>
    </row>
    <row r="206" spans="2:13" x14ac:dyDescent="0.3">
      <c r="B206" s="100"/>
      <c r="M206" s="73"/>
    </row>
    <row r="207" spans="2:13" x14ac:dyDescent="0.3">
      <c r="B207" s="100"/>
      <c r="M207" s="73"/>
    </row>
    <row r="208" spans="2:13" x14ac:dyDescent="0.3">
      <c r="B208" s="100"/>
      <c r="M208" s="73"/>
    </row>
    <row r="209" spans="2:13" x14ac:dyDescent="0.3">
      <c r="B209" s="100"/>
      <c r="M209" s="73"/>
    </row>
    <row r="210" spans="2:13" x14ac:dyDescent="0.3">
      <c r="B210" s="100"/>
      <c r="M210" s="73"/>
    </row>
    <row r="211" spans="2:13" x14ac:dyDescent="0.3">
      <c r="B211" s="100"/>
      <c r="M211" s="73"/>
    </row>
    <row r="212" spans="2:13" x14ac:dyDescent="0.3">
      <c r="B212" s="100"/>
      <c r="M212" s="73"/>
    </row>
    <row r="213" spans="2:13" x14ac:dyDescent="0.3">
      <c r="B213" s="100"/>
      <c r="M213" s="73"/>
    </row>
    <row r="214" spans="2:13" x14ac:dyDescent="0.3">
      <c r="B214" s="100"/>
      <c r="M214" s="73"/>
    </row>
    <row r="215" spans="2:13" x14ac:dyDescent="0.3">
      <c r="B215" s="100"/>
      <c r="M215" s="73"/>
    </row>
    <row r="216" spans="2:13" x14ac:dyDescent="0.3">
      <c r="B216" s="100"/>
      <c r="M216" s="73"/>
    </row>
    <row r="217" spans="2:13" x14ac:dyDescent="0.3">
      <c r="B217" s="100"/>
      <c r="M217" s="73"/>
    </row>
    <row r="218" spans="2:13" x14ac:dyDescent="0.3">
      <c r="B218" s="100"/>
      <c r="M218" s="73"/>
    </row>
    <row r="219" spans="2:13" x14ac:dyDescent="0.3">
      <c r="B219" s="100"/>
      <c r="M219" s="73"/>
    </row>
    <row r="220" spans="2:13" x14ac:dyDescent="0.3">
      <c r="B220" s="100"/>
      <c r="M220" s="73"/>
    </row>
    <row r="221" spans="2:13" x14ac:dyDescent="0.3">
      <c r="B221" s="100"/>
      <c r="M221" s="73"/>
    </row>
    <row r="222" spans="2:13" x14ac:dyDescent="0.3">
      <c r="B222" s="100"/>
      <c r="M222" s="73"/>
    </row>
    <row r="223" spans="2:13" x14ac:dyDescent="0.3">
      <c r="B223" s="100"/>
      <c r="M223" s="73"/>
    </row>
    <row r="224" spans="2:13" x14ac:dyDescent="0.3">
      <c r="B224" s="100"/>
      <c r="M224" s="73"/>
    </row>
    <row r="225" spans="2:13" x14ac:dyDescent="0.3">
      <c r="B225" s="100"/>
      <c r="M225" s="73"/>
    </row>
    <row r="226" spans="2:13" x14ac:dyDescent="0.3">
      <c r="B226" s="100"/>
      <c r="M226" s="73"/>
    </row>
    <row r="227" spans="2:13" x14ac:dyDescent="0.3">
      <c r="B227" s="100"/>
      <c r="M227" s="73"/>
    </row>
    <row r="228" spans="2:13" x14ac:dyDescent="0.3">
      <c r="B228" s="100"/>
      <c r="M228" s="73"/>
    </row>
    <row r="229" spans="2:13" x14ac:dyDescent="0.3">
      <c r="B229" s="100"/>
      <c r="M229" s="73"/>
    </row>
    <row r="230" spans="2:13" x14ac:dyDescent="0.3">
      <c r="B230" s="100"/>
      <c r="M230" s="73"/>
    </row>
    <row r="231" spans="2:13" x14ac:dyDescent="0.3">
      <c r="B231" s="100"/>
      <c r="M231" s="73"/>
    </row>
    <row r="232" spans="2:13" x14ac:dyDescent="0.3">
      <c r="B232" s="100"/>
      <c r="M232" s="73"/>
    </row>
    <row r="233" spans="2:13" x14ac:dyDescent="0.3">
      <c r="B233" s="100"/>
      <c r="M233" s="73"/>
    </row>
    <row r="234" spans="2:13" x14ac:dyDescent="0.3">
      <c r="B234" s="100"/>
      <c r="M234" s="73"/>
    </row>
    <row r="235" spans="2:13" x14ac:dyDescent="0.3">
      <c r="B235" s="100"/>
      <c r="M235" s="73"/>
    </row>
    <row r="236" spans="2:13" x14ac:dyDescent="0.3">
      <c r="B236" s="100"/>
      <c r="M236" s="73"/>
    </row>
    <row r="237" spans="2:13" x14ac:dyDescent="0.3">
      <c r="B237" s="100"/>
      <c r="M237" s="73"/>
    </row>
    <row r="238" spans="2:13" x14ac:dyDescent="0.3">
      <c r="B238" s="100"/>
      <c r="M238" s="73"/>
    </row>
    <row r="239" spans="2:13" x14ac:dyDescent="0.3">
      <c r="B239" s="100"/>
      <c r="M239" s="73"/>
    </row>
    <row r="240" spans="2:13" x14ac:dyDescent="0.3">
      <c r="B240" s="100"/>
      <c r="M240" s="73"/>
    </row>
    <row r="241" spans="2:13" x14ac:dyDescent="0.3">
      <c r="B241" s="100"/>
      <c r="M241" s="73"/>
    </row>
    <row r="242" spans="2:13" x14ac:dyDescent="0.3">
      <c r="B242" s="100"/>
      <c r="M242" s="73"/>
    </row>
    <row r="243" spans="2:13" x14ac:dyDescent="0.3">
      <c r="B243" s="100"/>
      <c r="M243" s="73"/>
    </row>
    <row r="244" spans="2:13" x14ac:dyDescent="0.3">
      <c r="B244" s="100"/>
      <c r="M244" s="73"/>
    </row>
    <row r="245" spans="2:13" x14ac:dyDescent="0.3">
      <c r="B245" s="100"/>
      <c r="M245" s="73"/>
    </row>
    <row r="246" spans="2:13" x14ac:dyDescent="0.3">
      <c r="B246" s="100"/>
      <c r="M246" s="73"/>
    </row>
    <row r="247" spans="2:13" x14ac:dyDescent="0.3">
      <c r="B247" s="100"/>
      <c r="M247" s="73"/>
    </row>
    <row r="248" spans="2:13" x14ac:dyDescent="0.3">
      <c r="B248" s="100"/>
      <c r="M248" s="73"/>
    </row>
    <row r="249" spans="2:13" x14ac:dyDescent="0.3">
      <c r="B249" s="100"/>
      <c r="M249" s="73"/>
    </row>
    <row r="250" spans="2:13" x14ac:dyDescent="0.3">
      <c r="B250" s="100"/>
      <c r="M250" s="73"/>
    </row>
    <row r="251" spans="2:13" x14ac:dyDescent="0.3">
      <c r="B251" s="100"/>
      <c r="M251" s="73"/>
    </row>
    <row r="252" spans="2:13" x14ac:dyDescent="0.3">
      <c r="B252" s="100"/>
      <c r="M252" s="73"/>
    </row>
    <row r="253" spans="2:13" x14ac:dyDescent="0.3">
      <c r="B253" s="100"/>
      <c r="M253" s="73"/>
    </row>
    <row r="254" spans="2:13" x14ac:dyDescent="0.3">
      <c r="B254" s="100"/>
      <c r="M254" s="73"/>
    </row>
    <row r="255" spans="2:13" x14ac:dyDescent="0.3">
      <c r="B255" s="100"/>
      <c r="M255" s="73"/>
    </row>
    <row r="256" spans="2:13" x14ac:dyDescent="0.3">
      <c r="B256" s="100"/>
      <c r="M256" s="73"/>
    </row>
    <row r="257" spans="2:13" x14ac:dyDescent="0.3">
      <c r="B257" s="100"/>
      <c r="M257" s="73"/>
    </row>
    <row r="258" spans="2:13" x14ac:dyDescent="0.3">
      <c r="B258" s="100"/>
      <c r="M258" s="73"/>
    </row>
    <row r="259" spans="2:13" x14ac:dyDescent="0.3">
      <c r="B259" s="100"/>
      <c r="M259" s="73"/>
    </row>
    <row r="260" spans="2:13" x14ac:dyDescent="0.3">
      <c r="B260" s="100"/>
      <c r="M260" s="73"/>
    </row>
  </sheetData>
  <sheetProtection password="91E6" sheet="1" objects="1" scenarios="1" autoFilter="0" pivotTables="0"/>
  <autoFilter ref="A10:J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topLeftCell="B1" workbookViewId="0">
      <selection activeCell="AB17" sqref="AB17"/>
    </sheetView>
  </sheetViews>
  <sheetFormatPr baseColWidth="10" defaultRowHeight="13.5" x14ac:dyDescent="0.3"/>
  <cols>
    <col min="1" max="1" width="3.5703125" style="32" customWidth="1"/>
    <col min="2" max="2" width="9.28515625" style="88" customWidth="1"/>
    <col min="3" max="3" width="7.28515625" style="92" customWidth="1"/>
    <col min="4" max="4" width="11.5703125" style="88" customWidth="1"/>
    <col min="5" max="5" width="6.85546875" style="48" customWidth="1"/>
    <col min="6" max="6" width="6.140625" style="54" customWidth="1"/>
    <col min="7" max="7" width="4.140625" style="28" customWidth="1"/>
    <col min="8" max="8" width="8.7109375" style="42" customWidth="1"/>
    <col min="9" max="9" width="8.7109375" style="43" customWidth="1"/>
    <col min="10" max="10" width="8.7109375" style="28" customWidth="1"/>
    <col min="11" max="11" width="8.7109375" style="42" customWidth="1"/>
    <col min="12" max="12" width="8.7109375" style="84" customWidth="1"/>
    <col min="13" max="13" width="8.7109375" style="42" customWidth="1"/>
    <col min="14" max="14" width="8.7109375" style="84" customWidth="1"/>
    <col min="15" max="15" width="8.7109375" style="29" customWidth="1"/>
    <col min="16" max="16" width="8.7109375" style="84" customWidth="1"/>
    <col min="17" max="17" width="8.7109375" style="29" customWidth="1"/>
    <col min="18" max="18" width="8.7109375" style="84" customWidth="1"/>
    <col min="19" max="19" width="8.7109375" style="26" customWidth="1"/>
    <col min="20" max="20" width="8.7109375" style="84" customWidth="1"/>
    <col min="21" max="21" width="8.7109375" style="42" customWidth="1"/>
    <col min="22" max="22" width="8.7109375" style="29" customWidth="1"/>
    <col min="23" max="23" width="9.42578125" style="254" customWidth="1"/>
    <col min="24" max="26" width="11.42578125" style="32" hidden="1" customWidth="1"/>
    <col min="27" max="27" width="11.42578125" style="32" customWidth="1"/>
    <col min="28" max="16384" width="11.42578125" style="32"/>
  </cols>
  <sheetData>
    <row r="1" spans="1:26" s="25" customFormat="1" x14ac:dyDescent="0.3">
      <c r="B1" s="51" t="s">
        <v>303</v>
      </c>
      <c r="C1" s="90"/>
      <c r="D1" s="51"/>
      <c r="E1" s="48"/>
      <c r="F1" s="48"/>
      <c r="H1" s="26"/>
      <c r="I1" s="27"/>
      <c r="K1" s="26"/>
      <c r="L1" s="29"/>
      <c r="M1" s="26"/>
      <c r="N1" s="29"/>
      <c r="O1" s="29"/>
      <c r="P1" s="29"/>
      <c r="Q1" s="29"/>
      <c r="R1" s="29"/>
      <c r="S1" s="26"/>
      <c r="T1" s="29"/>
      <c r="U1" s="26"/>
      <c r="V1" s="29"/>
      <c r="W1" s="247"/>
    </row>
    <row r="2" spans="1:26" s="25" customFormat="1" x14ac:dyDescent="0.3">
      <c r="B2" s="110">
        <v>42262</v>
      </c>
      <c r="C2" s="91"/>
      <c r="D2" s="51"/>
      <c r="E2" s="48"/>
      <c r="F2" s="48"/>
      <c r="H2" s="26"/>
      <c r="I2" s="31"/>
      <c r="K2" s="26"/>
      <c r="L2" s="29"/>
      <c r="M2" s="26"/>
      <c r="N2" s="29"/>
      <c r="O2" s="29"/>
      <c r="P2" s="29"/>
      <c r="Q2" s="29"/>
      <c r="R2" s="29"/>
      <c r="S2" s="26"/>
      <c r="T2" s="29"/>
      <c r="U2" s="26"/>
      <c r="V2" s="29"/>
      <c r="W2" s="247"/>
    </row>
    <row r="3" spans="1:26" s="25" customFormat="1" x14ac:dyDescent="0.3">
      <c r="B3" s="52"/>
      <c r="C3" s="91"/>
      <c r="D3" s="51"/>
      <c r="E3" s="48"/>
      <c r="F3" s="48"/>
      <c r="H3" s="26"/>
      <c r="I3" s="31"/>
      <c r="K3" s="26"/>
      <c r="L3" s="29"/>
      <c r="M3" s="26"/>
      <c r="N3" s="29"/>
      <c r="O3" s="29"/>
      <c r="P3" s="29"/>
      <c r="Q3" s="29"/>
      <c r="R3" s="29"/>
      <c r="S3" s="26"/>
      <c r="T3" s="29"/>
      <c r="U3" s="26"/>
      <c r="V3" s="29"/>
      <c r="W3" s="247"/>
    </row>
    <row r="4" spans="1:26" s="25" customFormat="1" ht="14.25" x14ac:dyDescent="0.3">
      <c r="B4" s="52"/>
      <c r="C4" s="91"/>
      <c r="D4" s="51"/>
      <c r="E4" s="48"/>
      <c r="F4" s="48"/>
      <c r="H4" s="26"/>
      <c r="I4" s="31"/>
      <c r="K4" s="26"/>
      <c r="L4" s="29"/>
      <c r="M4" s="26"/>
      <c r="N4" s="29"/>
      <c r="O4" s="29"/>
      <c r="P4" s="29"/>
      <c r="Q4" s="29"/>
      <c r="R4" s="29"/>
      <c r="S4" s="26"/>
      <c r="T4" s="29"/>
      <c r="U4" s="273" t="s">
        <v>45</v>
      </c>
      <c r="V4" s="274"/>
      <c r="W4" s="248" t="s">
        <v>304</v>
      </c>
    </row>
    <row r="5" spans="1:26" ht="14.25" x14ac:dyDescent="0.3">
      <c r="B5" s="27"/>
      <c r="F5" s="49"/>
      <c r="G5" s="45"/>
      <c r="H5" s="269" t="s">
        <v>5</v>
      </c>
      <c r="I5" s="271"/>
      <c r="J5" s="272"/>
      <c r="K5" s="275" t="s">
        <v>6</v>
      </c>
      <c r="L5" s="276"/>
      <c r="M5" s="275" t="s">
        <v>7</v>
      </c>
      <c r="N5" s="276"/>
      <c r="O5" s="275" t="s">
        <v>161</v>
      </c>
      <c r="P5" s="281"/>
      <c r="Q5" s="275" t="s">
        <v>99</v>
      </c>
      <c r="R5" s="281"/>
      <c r="S5" s="279" t="s">
        <v>30</v>
      </c>
      <c r="T5" s="280"/>
      <c r="U5" s="277" t="s">
        <v>46</v>
      </c>
      <c r="V5" s="278"/>
      <c r="W5" s="249" t="s">
        <v>305</v>
      </c>
      <c r="X5" s="34"/>
      <c r="Y5" s="34"/>
    </row>
    <row r="6" spans="1:26" x14ac:dyDescent="0.3">
      <c r="B6" s="27"/>
      <c r="C6" s="50"/>
      <c r="E6" s="50" t="s">
        <v>38</v>
      </c>
      <c r="F6" s="51"/>
      <c r="G6" s="39">
        <f t="shared" ref="G6:W6" si="0">+SUBTOTAL(101,G11:G10003)</f>
        <v>222.12</v>
      </c>
      <c r="H6" s="36">
        <f t="shared" si="0"/>
        <v>328.52600000000007</v>
      </c>
      <c r="I6" s="35">
        <f t="shared" si="0"/>
        <v>53.492300000000007</v>
      </c>
      <c r="J6" s="37">
        <f t="shared" si="0"/>
        <v>3.98</v>
      </c>
      <c r="K6" s="36">
        <f t="shared" si="0"/>
        <v>14.165999999999997</v>
      </c>
      <c r="L6" s="39">
        <f t="shared" si="0"/>
        <v>43.898099999999985</v>
      </c>
      <c r="M6" s="38">
        <f t="shared" si="0"/>
        <v>9.14</v>
      </c>
      <c r="N6" s="39">
        <f t="shared" si="0"/>
        <v>36.918020000000006</v>
      </c>
      <c r="O6" s="38">
        <f>+SUBTOTAL(101,O11:O10003)</f>
        <v>25.824000000000002</v>
      </c>
      <c r="P6" s="39">
        <f>+SUBTOTAL(101,P11:P10003)</f>
        <v>27.969940000000015</v>
      </c>
      <c r="Q6" s="38">
        <f t="shared" si="0"/>
        <v>-5.8999999999999997E-2</v>
      </c>
      <c r="R6" s="39">
        <f t="shared" si="0"/>
        <v>36.960000000000008</v>
      </c>
      <c r="S6" s="36">
        <f>+SUBTOTAL(101,S11:S10003)</f>
        <v>3.1399999999999992</v>
      </c>
      <c r="T6" s="37">
        <f>+SUBTOTAL(101,T11:T10003)</f>
        <v>25.423719999999992</v>
      </c>
      <c r="U6" s="36">
        <f>+SUBTOTAL(101,U11:U10003)</f>
        <v>-2.3720000000000008</v>
      </c>
      <c r="V6" s="36">
        <f>+SUBTOTAL(101,V11:V10003)</f>
        <v>15.530678</v>
      </c>
      <c r="W6" s="250">
        <f t="shared" si="0"/>
        <v>236.11000000000004</v>
      </c>
      <c r="X6" s="34"/>
      <c r="Y6" s="34"/>
    </row>
    <row r="7" spans="1:26" x14ac:dyDescent="0.3">
      <c r="B7" s="27"/>
      <c r="C7" s="50"/>
      <c r="E7" s="50" t="s">
        <v>33</v>
      </c>
      <c r="F7" s="51"/>
      <c r="G7" s="39">
        <f t="shared" ref="G7:W7" si="1">+SUBTOTAL(102,G11:G1002)</f>
        <v>50</v>
      </c>
      <c r="H7" s="35">
        <f t="shared" si="1"/>
        <v>50</v>
      </c>
      <c r="I7" s="35">
        <f t="shared" si="1"/>
        <v>50</v>
      </c>
      <c r="J7" s="39">
        <f t="shared" si="1"/>
        <v>50</v>
      </c>
      <c r="K7" s="35">
        <f t="shared" si="1"/>
        <v>50</v>
      </c>
      <c r="L7" s="39">
        <f t="shared" si="1"/>
        <v>50</v>
      </c>
      <c r="M7" s="35">
        <f t="shared" si="1"/>
        <v>50</v>
      </c>
      <c r="N7" s="39">
        <f t="shared" si="1"/>
        <v>50</v>
      </c>
      <c r="O7" s="38">
        <f>+SUBTOTAL(102,O11:O1002)</f>
        <v>50</v>
      </c>
      <c r="P7" s="39">
        <f>+SUBTOTAL(102,P11:P1002)</f>
        <v>50</v>
      </c>
      <c r="Q7" s="35">
        <f>+SUBTOTAL(102,Q11:Q1002)</f>
        <v>50</v>
      </c>
      <c r="R7" s="39">
        <f>+SUBTOTAL(102,R11:R1002)</f>
        <v>50</v>
      </c>
      <c r="S7" s="35">
        <f>+SUBTOTAL(102,S11:S10003)</f>
        <v>50</v>
      </c>
      <c r="T7" s="39">
        <f>+SUBTOTAL(102,T11:T10003)</f>
        <v>50</v>
      </c>
      <c r="U7" s="35">
        <f t="shared" si="1"/>
        <v>50</v>
      </c>
      <c r="V7" s="35">
        <f t="shared" si="1"/>
        <v>50</v>
      </c>
      <c r="W7" s="251">
        <f t="shared" si="1"/>
        <v>50</v>
      </c>
      <c r="X7" s="34"/>
      <c r="Y7" s="34"/>
    </row>
    <row r="8" spans="1:26" x14ac:dyDescent="0.3">
      <c r="B8" s="27"/>
      <c r="C8" s="50"/>
      <c r="E8" s="50" t="s">
        <v>19</v>
      </c>
      <c r="F8" s="51"/>
      <c r="G8" s="39">
        <f t="shared" ref="G8:W8" si="2">+SUBTOTAL(105,G11:G10003)</f>
        <v>37</v>
      </c>
      <c r="H8" s="36">
        <f t="shared" si="2"/>
        <v>-116.8</v>
      </c>
      <c r="I8" s="35">
        <f t="shared" si="2"/>
        <v>40.72</v>
      </c>
      <c r="J8" s="39">
        <f t="shared" si="2"/>
        <v>1</v>
      </c>
      <c r="K8" s="36">
        <f t="shared" si="2"/>
        <v>6.1</v>
      </c>
      <c r="L8" s="39">
        <f t="shared" si="2"/>
        <v>31.12</v>
      </c>
      <c r="M8" s="38">
        <f t="shared" si="2"/>
        <v>0.6</v>
      </c>
      <c r="N8" s="39">
        <f t="shared" si="2"/>
        <v>26.4</v>
      </c>
      <c r="O8" s="38">
        <f t="shared" ref="O8:T8" si="3">+SUBTOTAL(105,O11:O10003)</f>
        <v>1.4</v>
      </c>
      <c r="P8" s="39">
        <f t="shared" si="3"/>
        <v>13.52</v>
      </c>
      <c r="Q8" s="38">
        <f t="shared" si="3"/>
        <v>-0.3</v>
      </c>
      <c r="R8" s="39">
        <f t="shared" si="3"/>
        <v>25.2</v>
      </c>
      <c r="S8" s="36">
        <f t="shared" si="3"/>
        <v>-4.8</v>
      </c>
      <c r="T8" s="37">
        <f t="shared" si="3"/>
        <v>17.8</v>
      </c>
      <c r="U8" s="36">
        <f t="shared" si="2"/>
        <v>-6.9</v>
      </c>
      <c r="V8" s="36">
        <f t="shared" si="2"/>
        <v>8.0280000000000005</v>
      </c>
      <c r="W8" s="250">
        <f t="shared" si="2"/>
        <v>196.7</v>
      </c>
      <c r="X8" s="34"/>
      <c r="Y8" s="34"/>
    </row>
    <row r="9" spans="1:26" x14ac:dyDescent="0.3">
      <c r="C9" s="50"/>
      <c r="E9" s="50" t="s">
        <v>20</v>
      </c>
      <c r="F9" s="51"/>
      <c r="G9" s="39">
        <f t="shared" ref="G9:W9" si="4">+SUBTOTAL(104,G11:G10003)</f>
        <v>305</v>
      </c>
      <c r="H9" s="36">
        <f t="shared" si="4"/>
        <v>589.70000000000005</v>
      </c>
      <c r="I9" s="35">
        <f t="shared" si="4"/>
        <v>68.42</v>
      </c>
      <c r="J9" s="39">
        <f t="shared" si="4"/>
        <v>8</v>
      </c>
      <c r="K9" s="36">
        <f t="shared" si="4"/>
        <v>28.6</v>
      </c>
      <c r="L9" s="39">
        <f t="shared" si="4"/>
        <v>54.911999999999999</v>
      </c>
      <c r="M9" s="38">
        <f t="shared" si="4"/>
        <v>20.7</v>
      </c>
      <c r="N9" s="39">
        <f t="shared" si="4"/>
        <v>48.78</v>
      </c>
      <c r="O9" s="38">
        <f t="shared" ref="O9:T9" si="5">+SUBTOTAL(104,O11:O10003)</f>
        <v>52.5</v>
      </c>
      <c r="P9" s="39">
        <f t="shared" si="5"/>
        <v>41.183999999999997</v>
      </c>
      <c r="Q9" s="38">
        <f t="shared" si="5"/>
        <v>0.28000000000000003</v>
      </c>
      <c r="R9" s="39">
        <f t="shared" si="5"/>
        <v>47.9</v>
      </c>
      <c r="S9" s="36">
        <f t="shared" si="5"/>
        <v>7.1</v>
      </c>
      <c r="T9" s="37">
        <f t="shared" si="5"/>
        <v>40.700000000000003</v>
      </c>
      <c r="U9" s="36">
        <f t="shared" si="4"/>
        <v>3.3</v>
      </c>
      <c r="V9" s="36">
        <f t="shared" si="4"/>
        <v>33.503999999999998</v>
      </c>
      <c r="W9" s="250">
        <f t="shared" si="4"/>
        <v>353.8</v>
      </c>
      <c r="X9" s="34"/>
      <c r="Y9" s="34"/>
    </row>
    <row r="10" spans="1:26" s="41" customFormat="1" x14ac:dyDescent="0.3">
      <c r="A10" s="41" t="s">
        <v>44</v>
      </c>
      <c r="B10" s="87" t="s">
        <v>42</v>
      </c>
      <c r="C10" s="93" t="s">
        <v>41</v>
      </c>
      <c r="D10" s="87" t="s">
        <v>43</v>
      </c>
      <c r="E10" s="52" t="s">
        <v>8</v>
      </c>
      <c r="F10" s="53" t="s">
        <v>9</v>
      </c>
      <c r="G10" s="44" t="s">
        <v>10</v>
      </c>
      <c r="H10" s="103" t="s">
        <v>22</v>
      </c>
      <c r="I10" s="71" t="s">
        <v>23</v>
      </c>
      <c r="J10" s="104" t="s">
        <v>24</v>
      </c>
      <c r="K10" s="103" t="s">
        <v>25</v>
      </c>
      <c r="L10" s="105" t="s">
        <v>26</v>
      </c>
      <c r="M10" s="103" t="s">
        <v>27</v>
      </c>
      <c r="N10" s="105" t="s">
        <v>28</v>
      </c>
      <c r="O10" s="103" t="s">
        <v>162</v>
      </c>
      <c r="P10" s="105" t="s">
        <v>163</v>
      </c>
      <c r="Q10" s="107" t="s">
        <v>95</v>
      </c>
      <c r="R10" s="108" t="s">
        <v>96</v>
      </c>
      <c r="S10" s="82" t="s">
        <v>36</v>
      </c>
      <c r="T10" s="105" t="s">
        <v>37</v>
      </c>
      <c r="U10" s="103" t="s">
        <v>31</v>
      </c>
      <c r="V10" s="106" t="s">
        <v>32</v>
      </c>
      <c r="W10" s="252" t="s">
        <v>29</v>
      </c>
      <c r="X10" s="40"/>
      <c r="Z10" s="41" t="s">
        <v>68</v>
      </c>
    </row>
    <row r="11" spans="1:26" x14ac:dyDescent="0.3">
      <c r="A11" s="32">
        <v>1</v>
      </c>
      <c r="B11" s="308">
        <v>2840001</v>
      </c>
      <c r="C11" s="309">
        <v>81447</v>
      </c>
      <c r="D11" s="310" t="s">
        <v>1</v>
      </c>
      <c r="E11" s="311">
        <v>38108</v>
      </c>
      <c r="F11" s="312">
        <v>42095</v>
      </c>
      <c r="G11" s="313">
        <v>121</v>
      </c>
      <c r="H11" s="314">
        <v>271.7</v>
      </c>
      <c r="I11" s="314">
        <v>60.101999999999997</v>
      </c>
      <c r="J11" s="313">
        <v>8</v>
      </c>
      <c r="K11" s="315">
        <v>21.6</v>
      </c>
      <c r="L11" s="316">
        <v>49.384999999999998</v>
      </c>
      <c r="M11" s="315">
        <v>8.6999999999999993</v>
      </c>
      <c r="N11" s="316">
        <v>40.97</v>
      </c>
      <c r="O11" s="317">
        <v>27.4</v>
      </c>
      <c r="P11" s="316">
        <v>34.765000000000001</v>
      </c>
      <c r="Q11" s="318">
        <v>-0.06</v>
      </c>
      <c r="R11" s="316">
        <v>40.299999999999997</v>
      </c>
      <c r="S11" s="317">
        <v>4.8</v>
      </c>
      <c r="T11" s="316">
        <v>34.1</v>
      </c>
      <c r="U11" s="315">
        <v>1</v>
      </c>
      <c r="V11" s="319">
        <v>24.864000000000001</v>
      </c>
      <c r="W11" s="253">
        <v>353.8</v>
      </c>
      <c r="Y11" s="73" t="str">
        <f>+LOOKUP(B11,COD_FIN!$C$5:$C$44,COD_FIN!$B$5:$B$44)</f>
        <v>LAP</v>
      </c>
      <c r="Z11" s="42">
        <f>+(4.136*K11+3.086*M11-0.005*H11-1.633*S11+2.904*U11-10.921*Q11)*3.2</f>
        <v>353.75411200000002</v>
      </c>
    </row>
    <row r="12" spans="1:26" x14ac:dyDescent="0.3">
      <c r="A12" s="32">
        <f>A11+1</f>
        <v>2</v>
      </c>
      <c r="B12" s="308">
        <v>3600001</v>
      </c>
      <c r="C12" s="309">
        <v>102340</v>
      </c>
      <c r="D12" s="310" t="s">
        <v>300</v>
      </c>
      <c r="E12" s="311">
        <v>40878</v>
      </c>
      <c r="F12" s="312">
        <v>42036</v>
      </c>
      <c r="G12" s="313">
        <v>165</v>
      </c>
      <c r="H12" s="314">
        <v>474</v>
      </c>
      <c r="I12" s="314">
        <v>46.206000000000003</v>
      </c>
      <c r="J12" s="313">
        <v>2</v>
      </c>
      <c r="K12" s="315">
        <v>23</v>
      </c>
      <c r="L12" s="316">
        <v>41.8</v>
      </c>
      <c r="M12" s="315">
        <v>11.1</v>
      </c>
      <c r="N12" s="316">
        <v>33.704000000000001</v>
      </c>
      <c r="O12" s="317">
        <v>42</v>
      </c>
      <c r="P12" s="316">
        <v>26.751999999999999</v>
      </c>
      <c r="Q12" s="318">
        <v>-0.09</v>
      </c>
      <c r="R12" s="316">
        <v>34.9</v>
      </c>
      <c r="S12" s="317">
        <v>4.2</v>
      </c>
      <c r="T12" s="316">
        <v>20.9</v>
      </c>
      <c r="U12" s="315">
        <v>-4.2</v>
      </c>
      <c r="V12" s="319">
        <v>9.6530000000000005</v>
      </c>
      <c r="W12" s="253">
        <v>348.6</v>
      </c>
      <c r="Y12" s="73" t="str">
        <f>+LOOKUP(B12,COD_FIN!$C$5:$C$44,COD_FIN!$B$5:$B$44)</f>
        <v>MOS</v>
      </c>
      <c r="Z12" s="42">
        <f t="shared" ref="Z12:Z60" si="6">+(4.136*K12+3.086*M12-0.005*H12-1.633*S12+2.904*U12-10.921*Q12)*3.2</f>
        <v>348.60828800000002</v>
      </c>
    </row>
    <row r="13" spans="1:26" x14ac:dyDescent="0.3">
      <c r="A13" s="32">
        <f t="shared" ref="A13:A60" si="7">A12+1</f>
        <v>3</v>
      </c>
      <c r="B13" s="308">
        <v>2840001</v>
      </c>
      <c r="C13" s="309">
        <v>101439</v>
      </c>
      <c r="D13" s="310" t="s">
        <v>333</v>
      </c>
      <c r="E13" s="311">
        <v>40756</v>
      </c>
      <c r="F13" s="312">
        <v>42095</v>
      </c>
      <c r="G13" s="313">
        <v>113</v>
      </c>
      <c r="H13" s="314">
        <v>-116.8</v>
      </c>
      <c r="I13" s="314">
        <v>42.957999999999998</v>
      </c>
      <c r="J13" s="313">
        <v>2</v>
      </c>
      <c r="K13" s="315">
        <v>28.6</v>
      </c>
      <c r="L13" s="316">
        <v>36.344000000000001</v>
      </c>
      <c r="M13" s="315">
        <v>3.2</v>
      </c>
      <c r="N13" s="316">
        <v>29.491</v>
      </c>
      <c r="O13" s="317">
        <v>18</v>
      </c>
      <c r="P13" s="316">
        <v>22.407</v>
      </c>
      <c r="Q13" s="318">
        <v>-0.3</v>
      </c>
      <c r="R13" s="316">
        <v>33.5</v>
      </c>
      <c r="S13" s="317">
        <v>3.7</v>
      </c>
      <c r="T13" s="316">
        <v>19.8</v>
      </c>
      <c r="U13" s="315">
        <v>-6.6</v>
      </c>
      <c r="V13" s="319">
        <v>9.5060000000000002</v>
      </c>
      <c r="W13" s="253">
        <v>341.8</v>
      </c>
      <c r="Y13" s="73" t="str">
        <f>+LOOKUP(B13,COD_FIN!$C$5:$C$44,COD_FIN!$B$5:$B$44)</f>
        <v>LAP</v>
      </c>
      <c r="Z13" s="42">
        <f t="shared" si="6"/>
        <v>341.81312000000008</v>
      </c>
    </row>
    <row r="14" spans="1:26" x14ac:dyDescent="0.3">
      <c r="A14" s="32">
        <f t="shared" si="7"/>
        <v>4</v>
      </c>
      <c r="B14" s="308">
        <v>80001</v>
      </c>
      <c r="C14" s="309">
        <v>91821</v>
      </c>
      <c r="D14" s="310" t="s">
        <v>154</v>
      </c>
      <c r="E14" s="311">
        <v>39326</v>
      </c>
      <c r="F14" s="312">
        <v>41974</v>
      </c>
      <c r="G14" s="313">
        <v>92</v>
      </c>
      <c r="H14" s="314">
        <v>361.5</v>
      </c>
      <c r="I14" s="314">
        <v>53.448</v>
      </c>
      <c r="J14" s="313">
        <v>4</v>
      </c>
      <c r="K14" s="315">
        <v>16</v>
      </c>
      <c r="L14" s="316">
        <v>43.575000000000003</v>
      </c>
      <c r="M14" s="315">
        <v>12.1</v>
      </c>
      <c r="N14" s="316">
        <v>36.271000000000001</v>
      </c>
      <c r="O14" s="317">
        <v>25</v>
      </c>
      <c r="P14" s="316">
        <v>27.224</v>
      </c>
      <c r="Q14" s="318">
        <v>-0.15</v>
      </c>
      <c r="R14" s="316">
        <v>35.4</v>
      </c>
      <c r="S14" s="317">
        <v>4.8</v>
      </c>
      <c r="T14" s="316">
        <v>27.3</v>
      </c>
      <c r="U14" s="315">
        <v>-1.8</v>
      </c>
      <c r="V14" s="319">
        <v>14.981</v>
      </c>
      <c r="W14" s="253">
        <v>288.89999999999998</v>
      </c>
      <c r="Y14" s="73" t="str">
        <f>+LOOKUP(B14,COD_FIN!$C$5:$C$44,COD_FIN!$B$5:$B$44)</f>
        <v>SLU</v>
      </c>
      <c r="Z14" s="42">
        <f t="shared" si="6"/>
        <v>288.90127999999999</v>
      </c>
    </row>
    <row r="15" spans="1:26" x14ac:dyDescent="0.3">
      <c r="A15" s="32">
        <f t="shared" si="7"/>
        <v>5</v>
      </c>
      <c r="B15" s="308">
        <v>2750001</v>
      </c>
      <c r="C15" s="309">
        <v>97924</v>
      </c>
      <c r="D15" s="310">
        <v>973318</v>
      </c>
      <c r="E15" s="311">
        <v>40238</v>
      </c>
      <c r="F15" s="312">
        <v>41821</v>
      </c>
      <c r="G15" s="313">
        <v>288</v>
      </c>
      <c r="H15" s="314">
        <v>499.5</v>
      </c>
      <c r="I15" s="314">
        <v>46.9</v>
      </c>
      <c r="J15" s="313">
        <v>3</v>
      </c>
      <c r="K15" s="315">
        <v>12.1</v>
      </c>
      <c r="L15" s="316">
        <v>31.84</v>
      </c>
      <c r="M15" s="315">
        <v>12.3</v>
      </c>
      <c r="N15" s="316">
        <v>28.96</v>
      </c>
      <c r="O15" s="317">
        <v>8</v>
      </c>
      <c r="P15" s="316">
        <v>15.04</v>
      </c>
      <c r="Q15" s="318">
        <v>0.05</v>
      </c>
      <c r="R15" s="316">
        <v>25.3</v>
      </c>
      <c r="S15" s="317">
        <v>-1.7</v>
      </c>
      <c r="T15" s="316">
        <v>17.899999999999999</v>
      </c>
      <c r="U15" s="315">
        <v>0.6</v>
      </c>
      <c r="V15" s="319">
        <v>10.308999999999999</v>
      </c>
      <c r="W15" s="253">
        <v>286.3</v>
      </c>
      <c r="Y15" s="73" t="str">
        <f>+LOOKUP(B15,COD_FIN!$C$5:$C$44,COD_FIN!$B$5:$B$44)</f>
        <v>GSB</v>
      </c>
      <c r="Z15" s="42">
        <f t="shared" si="6"/>
        <v>286.33072000000004</v>
      </c>
    </row>
    <row r="16" spans="1:26" x14ac:dyDescent="0.3">
      <c r="A16" s="32">
        <f t="shared" si="7"/>
        <v>6</v>
      </c>
      <c r="B16" s="308">
        <v>106500002</v>
      </c>
      <c r="C16" s="309">
        <v>98068</v>
      </c>
      <c r="D16" s="310" t="s">
        <v>132</v>
      </c>
      <c r="E16" s="311">
        <v>40179</v>
      </c>
      <c r="F16" s="312">
        <v>41883</v>
      </c>
      <c r="G16" s="313">
        <v>305</v>
      </c>
      <c r="H16" s="314">
        <v>202.8</v>
      </c>
      <c r="I16" s="314">
        <v>45.87</v>
      </c>
      <c r="J16" s="313">
        <v>3</v>
      </c>
      <c r="K16" s="315">
        <v>15.9</v>
      </c>
      <c r="L16" s="316">
        <v>31.52</v>
      </c>
      <c r="M16" s="315">
        <v>9.6999999999999993</v>
      </c>
      <c r="N16" s="316">
        <v>26.4</v>
      </c>
      <c r="O16" s="317">
        <v>22.4</v>
      </c>
      <c r="P16" s="316">
        <v>18.32</v>
      </c>
      <c r="Q16" s="318">
        <v>-0.19</v>
      </c>
      <c r="R16" s="316">
        <v>32.299999999999997</v>
      </c>
      <c r="S16" s="317">
        <v>3.2</v>
      </c>
      <c r="T16" s="316">
        <v>17.8</v>
      </c>
      <c r="U16" s="315">
        <v>-0.8</v>
      </c>
      <c r="V16" s="319">
        <v>9.577</v>
      </c>
      <c r="W16" s="253">
        <v>285.5</v>
      </c>
      <c r="Y16" s="73" t="str">
        <f>+LOOKUP(B16,COD_FIN!$C$5:$C$44,COD_FIN!$B$5:$B$44)</f>
        <v>GVI</v>
      </c>
      <c r="Z16" s="42">
        <f t="shared" si="6"/>
        <v>285.46812799999998</v>
      </c>
    </row>
    <row r="17" spans="1:26" x14ac:dyDescent="0.3">
      <c r="A17" s="32">
        <f t="shared" si="7"/>
        <v>7</v>
      </c>
      <c r="B17" s="308">
        <v>3600001</v>
      </c>
      <c r="C17" s="309">
        <v>82306</v>
      </c>
      <c r="D17" s="310" t="s">
        <v>16</v>
      </c>
      <c r="E17" s="311">
        <v>38047</v>
      </c>
      <c r="F17" s="312">
        <v>41944</v>
      </c>
      <c r="G17" s="313">
        <v>249</v>
      </c>
      <c r="H17" s="314">
        <v>214.6</v>
      </c>
      <c r="I17" s="314">
        <v>65.56</v>
      </c>
      <c r="J17" s="313">
        <v>8</v>
      </c>
      <c r="K17" s="315">
        <v>15.7</v>
      </c>
      <c r="L17" s="316">
        <v>53.326000000000001</v>
      </c>
      <c r="M17" s="315">
        <v>9.6</v>
      </c>
      <c r="N17" s="316">
        <v>45.591000000000001</v>
      </c>
      <c r="O17" s="317">
        <v>23.7</v>
      </c>
      <c r="P17" s="316">
        <v>34.58</v>
      </c>
      <c r="Q17" s="318">
        <v>0.13</v>
      </c>
      <c r="R17" s="316">
        <v>42.4</v>
      </c>
      <c r="S17" s="317">
        <v>4</v>
      </c>
      <c r="T17" s="316">
        <v>33.5</v>
      </c>
      <c r="U17" s="315">
        <v>0.8</v>
      </c>
      <c r="V17" s="319">
        <v>26.303999999999998</v>
      </c>
      <c r="W17" s="253">
        <v>281.10000000000002</v>
      </c>
      <c r="Y17" s="73" t="str">
        <f>+LOOKUP(B17,COD_FIN!$C$5:$C$44,COD_FIN!$B$5:$B$44)</f>
        <v>MOS</v>
      </c>
      <c r="Z17" s="42">
        <f t="shared" si="6"/>
        <v>281.14966400000003</v>
      </c>
    </row>
    <row r="18" spans="1:26" x14ac:dyDescent="0.3">
      <c r="A18" s="32">
        <f t="shared" si="7"/>
        <v>8</v>
      </c>
      <c r="B18" s="308">
        <v>106500002</v>
      </c>
      <c r="C18" s="309">
        <v>91234</v>
      </c>
      <c r="D18" s="310" t="s">
        <v>97</v>
      </c>
      <c r="E18" s="311">
        <v>39539</v>
      </c>
      <c r="F18" s="312">
        <v>41883</v>
      </c>
      <c r="G18" s="313">
        <v>305</v>
      </c>
      <c r="H18" s="314">
        <v>346.9</v>
      </c>
      <c r="I18" s="314">
        <v>61.71</v>
      </c>
      <c r="J18" s="313">
        <v>4</v>
      </c>
      <c r="K18" s="315">
        <v>20.8</v>
      </c>
      <c r="L18" s="316">
        <v>44.37</v>
      </c>
      <c r="M18" s="315">
        <v>7.8</v>
      </c>
      <c r="N18" s="316">
        <v>39.865000000000002</v>
      </c>
      <c r="O18" s="317">
        <v>22.1</v>
      </c>
      <c r="P18" s="316">
        <v>26.52</v>
      </c>
      <c r="Q18" s="318">
        <v>-0.27</v>
      </c>
      <c r="R18" s="316">
        <v>42.5</v>
      </c>
      <c r="S18" s="317">
        <v>6.3</v>
      </c>
      <c r="T18" s="316">
        <v>30.1</v>
      </c>
      <c r="U18" s="315">
        <v>-5.4</v>
      </c>
      <c r="V18" s="319">
        <v>18.815000000000001</v>
      </c>
      <c r="W18" s="253">
        <v>273.10000000000002</v>
      </c>
      <c r="Y18" s="73" t="str">
        <f>+LOOKUP(B18,COD_FIN!$C$5:$C$44,COD_FIN!$B$5:$B$44)</f>
        <v>GVI</v>
      </c>
      <c r="Z18" s="42">
        <f t="shared" si="6"/>
        <v>273.10166399999997</v>
      </c>
    </row>
    <row r="19" spans="1:26" x14ac:dyDescent="0.3">
      <c r="A19" s="32">
        <f t="shared" si="7"/>
        <v>9</v>
      </c>
      <c r="B19" s="308">
        <v>3600001</v>
      </c>
      <c r="C19" s="309">
        <v>99533</v>
      </c>
      <c r="D19" s="310" t="s">
        <v>331</v>
      </c>
      <c r="E19" s="311">
        <v>40513</v>
      </c>
      <c r="F19" s="312">
        <v>41913</v>
      </c>
      <c r="G19" s="313">
        <v>279</v>
      </c>
      <c r="H19" s="314">
        <v>522.6</v>
      </c>
      <c r="I19" s="314">
        <v>47.85</v>
      </c>
      <c r="J19" s="313">
        <v>2</v>
      </c>
      <c r="K19" s="315">
        <v>11.9</v>
      </c>
      <c r="L19" s="316">
        <v>42.12</v>
      </c>
      <c r="M19" s="315">
        <v>15.4</v>
      </c>
      <c r="N19" s="316">
        <v>33.03</v>
      </c>
      <c r="O19" s="317">
        <v>52.5</v>
      </c>
      <c r="P19" s="316">
        <v>26.82</v>
      </c>
      <c r="Q19" s="318">
        <v>0.02</v>
      </c>
      <c r="R19" s="316">
        <v>35.200000000000003</v>
      </c>
      <c r="S19" s="317">
        <v>2.2999999999999998</v>
      </c>
      <c r="T19" s="316">
        <v>19.600000000000001</v>
      </c>
      <c r="U19" s="315">
        <v>-3.1</v>
      </c>
      <c r="V19" s="319">
        <v>9.4079999999999995</v>
      </c>
      <c r="W19" s="253">
        <v>259.7</v>
      </c>
      <c r="Y19" s="73" t="str">
        <f>+LOOKUP(B19,COD_FIN!$C$5:$C$44,COD_FIN!$B$5:$B$44)</f>
        <v>MOS</v>
      </c>
      <c r="Z19" s="42">
        <f>+(4.136*K19+3.086*M19-0.005*H19-1.633*S19+2.904*U19-10.921*Q19)*3.2</f>
        <v>259.68985600000008</v>
      </c>
    </row>
    <row r="20" spans="1:26" x14ac:dyDescent="0.3">
      <c r="A20" s="32">
        <f t="shared" si="7"/>
        <v>10</v>
      </c>
      <c r="B20" s="308">
        <v>3600001</v>
      </c>
      <c r="C20" s="309">
        <v>89623</v>
      </c>
      <c r="D20" s="310" t="s">
        <v>69</v>
      </c>
      <c r="E20" s="311">
        <v>39234</v>
      </c>
      <c r="F20" s="312">
        <v>42125</v>
      </c>
      <c r="G20" s="313">
        <v>72</v>
      </c>
      <c r="H20" s="314">
        <v>377.8</v>
      </c>
      <c r="I20" s="314">
        <v>57.973999999999997</v>
      </c>
      <c r="J20" s="313">
        <v>5</v>
      </c>
      <c r="K20" s="315">
        <v>16.100000000000001</v>
      </c>
      <c r="L20" s="316">
        <v>51.567999999999998</v>
      </c>
      <c r="M20" s="315">
        <v>9.5</v>
      </c>
      <c r="N20" s="316">
        <v>43.56</v>
      </c>
      <c r="O20" s="317">
        <v>41.7</v>
      </c>
      <c r="P20" s="316">
        <v>35.552</v>
      </c>
      <c r="Q20" s="318">
        <v>0.06</v>
      </c>
      <c r="R20" s="316">
        <v>44.6</v>
      </c>
      <c r="S20" s="317">
        <v>6.2</v>
      </c>
      <c r="T20" s="316">
        <v>30.175999999999998</v>
      </c>
      <c r="U20" s="315">
        <v>-1.6</v>
      </c>
      <c r="V20" s="319">
        <v>23.2</v>
      </c>
      <c r="W20" s="253">
        <v>251.5</v>
      </c>
      <c r="Y20" s="73" t="str">
        <f>+LOOKUP(B20,COD_FIN!$C$5:$C$44,COD_FIN!$B$5:$B$44)</f>
        <v>MOS</v>
      </c>
      <c r="Z20" s="42">
        <f t="shared" si="6"/>
        <v>251.49228800000003</v>
      </c>
    </row>
    <row r="21" spans="1:26" x14ac:dyDescent="0.3">
      <c r="A21" s="32">
        <f t="shared" si="7"/>
        <v>11</v>
      </c>
      <c r="B21" s="308">
        <v>106500002</v>
      </c>
      <c r="C21" s="309">
        <v>93440</v>
      </c>
      <c r="D21" s="310" t="s">
        <v>129</v>
      </c>
      <c r="E21" s="311">
        <v>39783</v>
      </c>
      <c r="F21" s="312">
        <v>41821</v>
      </c>
      <c r="G21" s="313">
        <v>305</v>
      </c>
      <c r="H21" s="314">
        <v>172.7</v>
      </c>
      <c r="I21" s="314">
        <v>60.28</v>
      </c>
      <c r="J21" s="313">
        <v>4</v>
      </c>
      <c r="K21" s="315">
        <v>16.399999999999999</v>
      </c>
      <c r="L21" s="316">
        <v>44.71</v>
      </c>
      <c r="M21" s="315">
        <v>11.6</v>
      </c>
      <c r="N21" s="316">
        <v>39.44</v>
      </c>
      <c r="O21" s="317">
        <v>10.1</v>
      </c>
      <c r="P21" s="316">
        <v>28.475000000000001</v>
      </c>
      <c r="Q21" s="318">
        <v>-0.04</v>
      </c>
      <c r="R21" s="316">
        <v>43.1</v>
      </c>
      <c r="S21" s="317">
        <v>7.1</v>
      </c>
      <c r="T21" s="316">
        <v>29.5</v>
      </c>
      <c r="U21" s="315">
        <v>-4.7</v>
      </c>
      <c r="V21" s="319">
        <v>19.312000000000001</v>
      </c>
      <c r="W21" s="253">
        <v>249.5</v>
      </c>
      <c r="Y21" s="73" t="str">
        <f>+LOOKUP(B21,COD_FIN!$C$5:$C$44,COD_FIN!$B$5:$B$44)</f>
        <v>GVI</v>
      </c>
      <c r="Z21" s="42">
        <f t="shared" si="6"/>
        <v>249.46636799999999</v>
      </c>
    </row>
    <row r="22" spans="1:26" x14ac:dyDescent="0.3">
      <c r="A22" s="32">
        <f t="shared" si="7"/>
        <v>12</v>
      </c>
      <c r="B22" s="308">
        <v>3600001</v>
      </c>
      <c r="C22" s="309">
        <v>88171</v>
      </c>
      <c r="D22" s="310" t="s">
        <v>111</v>
      </c>
      <c r="E22" s="311">
        <v>38961</v>
      </c>
      <c r="F22" s="312">
        <v>42036</v>
      </c>
      <c r="G22" s="313">
        <v>163</v>
      </c>
      <c r="H22" s="314">
        <v>211.9</v>
      </c>
      <c r="I22" s="314">
        <v>58.636000000000003</v>
      </c>
      <c r="J22" s="313">
        <v>6</v>
      </c>
      <c r="K22" s="315">
        <v>13.1</v>
      </c>
      <c r="L22" s="316">
        <v>50.73</v>
      </c>
      <c r="M22" s="315">
        <v>9.4</v>
      </c>
      <c r="N22" s="316">
        <v>42.042000000000002</v>
      </c>
      <c r="O22" s="317">
        <v>34.9</v>
      </c>
      <c r="P22" s="316">
        <v>36.036000000000001</v>
      </c>
      <c r="Q22" s="318">
        <v>0.16</v>
      </c>
      <c r="R22" s="316">
        <v>40</v>
      </c>
      <c r="S22" s="317">
        <v>2.2000000000000002</v>
      </c>
      <c r="T22" s="316">
        <v>26.852</v>
      </c>
      <c r="U22" s="315">
        <v>0.4</v>
      </c>
      <c r="V22" s="319">
        <v>18.443999999999999</v>
      </c>
      <c r="W22" s="253">
        <v>249.4</v>
      </c>
      <c r="Y22" s="73" t="str">
        <f>+LOOKUP(B22,COD_FIN!$C$5:$C$44,COD_FIN!$B$5:$B$44)</f>
        <v>MOS</v>
      </c>
      <c r="Z22" s="42">
        <f t="shared" si="6"/>
        <v>249.44684800000002</v>
      </c>
    </row>
    <row r="23" spans="1:26" x14ac:dyDescent="0.3">
      <c r="A23" s="32">
        <f t="shared" si="7"/>
        <v>13</v>
      </c>
      <c r="B23" s="308">
        <v>3600001</v>
      </c>
      <c r="C23" s="309">
        <v>99545</v>
      </c>
      <c r="D23" s="310" t="s">
        <v>331</v>
      </c>
      <c r="E23" s="311">
        <v>40422</v>
      </c>
      <c r="F23" s="312">
        <v>42125</v>
      </c>
      <c r="G23" s="313">
        <v>79</v>
      </c>
      <c r="H23" s="314">
        <v>512.70000000000005</v>
      </c>
      <c r="I23" s="314">
        <v>45.503999999999998</v>
      </c>
      <c r="J23" s="313">
        <v>3</v>
      </c>
      <c r="K23" s="315">
        <v>13.2</v>
      </c>
      <c r="L23" s="316">
        <v>40.32</v>
      </c>
      <c r="M23" s="315">
        <v>11.4</v>
      </c>
      <c r="N23" s="316">
        <v>31.92</v>
      </c>
      <c r="O23" s="317">
        <v>39</v>
      </c>
      <c r="P23" s="316">
        <v>26.64</v>
      </c>
      <c r="Q23" s="318">
        <v>-0.19</v>
      </c>
      <c r="R23" s="316">
        <v>36.299999999999997</v>
      </c>
      <c r="S23" s="317">
        <v>3.5</v>
      </c>
      <c r="T23" s="316">
        <v>20.097000000000001</v>
      </c>
      <c r="U23" s="315">
        <v>-2.2000000000000002</v>
      </c>
      <c r="V23" s="319">
        <v>12.382999999999999</v>
      </c>
      <c r="W23" s="253">
        <v>247</v>
      </c>
      <c r="Y23" s="73" t="str">
        <f>+LOOKUP(B23,COD_FIN!$C$5:$C$44,COD_FIN!$B$5:$B$44)</f>
        <v>MOS</v>
      </c>
      <c r="Z23" s="42">
        <f t="shared" si="6"/>
        <v>246.98492799999997</v>
      </c>
    </row>
    <row r="24" spans="1:26" x14ac:dyDescent="0.3">
      <c r="A24" s="32">
        <f t="shared" si="7"/>
        <v>14</v>
      </c>
      <c r="B24" s="308">
        <v>2840001</v>
      </c>
      <c r="C24" s="309">
        <v>98898</v>
      </c>
      <c r="D24" s="310" t="s">
        <v>158</v>
      </c>
      <c r="E24" s="311">
        <v>40452</v>
      </c>
      <c r="F24" s="312">
        <v>42125</v>
      </c>
      <c r="G24" s="313">
        <v>82</v>
      </c>
      <c r="H24" s="314">
        <v>318.8</v>
      </c>
      <c r="I24" s="314">
        <v>45.984000000000002</v>
      </c>
      <c r="J24" s="313">
        <v>3</v>
      </c>
      <c r="K24" s="315">
        <v>14</v>
      </c>
      <c r="L24" s="316">
        <v>40.64</v>
      </c>
      <c r="M24" s="315">
        <v>14.3</v>
      </c>
      <c r="N24" s="316">
        <v>32.4</v>
      </c>
      <c r="O24" s="317">
        <v>41.7</v>
      </c>
      <c r="P24" s="316">
        <v>26.56</v>
      </c>
      <c r="Q24" s="318">
        <v>-0.14000000000000001</v>
      </c>
      <c r="R24" s="316">
        <v>36</v>
      </c>
      <c r="S24" s="317">
        <v>3.7</v>
      </c>
      <c r="T24" s="316">
        <v>21.6</v>
      </c>
      <c r="U24" s="315">
        <v>-6.6</v>
      </c>
      <c r="V24" s="319">
        <v>11.834</v>
      </c>
      <c r="W24" s="253">
        <v>245.6</v>
      </c>
      <c r="Y24" s="73" t="str">
        <f>+LOOKUP(B24,COD_FIN!$C$5:$C$44,COD_FIN!$B$5:$B$44)</f>
        <v>LAP</v>
      </c>
      <c r="Z24" s="42">
        <f t="shared" si="6"/>
        <v>245.63276800000008</v>
      </c>
    </row>
    <row r="25" spans="1:26" x14ac:dyDescent="0.3">
      <c r="A25" s="32">
        <f t="shared" si="7"/>
        <v>15</v>
      </c>
      <c r="B25" s="308">
        <v>2840001</v>
      </c>
      <c r="C25" s="309">
        <v>93866</v>
      </c>
      <c r="D25" s="310" t="s">
        <v>81</v>
      </c>
      <c r="E25" s="311">
        <v>39845</v>
      </c>
      <c r="F25" s="312">
        <v>41791</v>
      </c>
      <c r="G25" s="313">
        <v>305</v>
      </c>
      <c r="H25" s="314">
        <v>269.8</v>
      </c>
      <c r="I25" s="314">
        <v>60.83</v>
      </c>
      <c r="J25" s="313">
        <v>4</v>
      </c>
      <c r="K25" s="315">
        <v>14.2</v>
      </c>
      <c r="L25" s="316">
        <v>51.03</v>
      </c>
      <c r="M25" s="315">
        <v>10.6</v>
      </c>
      <c r="N25" s="316">
        <v>43.11</v>
      </c>
      <c r="O25" s="317">
        <v>32.799999999999997</v>
      </c>
      <c r="P25" s="316">
        <v>34.83</v>
      </c>
      <c r="Q25" s="318">
        <v>-0.02</v>
      </c>
      <c r="R25" s="316">
        <v>42.7</v>
      </c>
      <c r="S25" s="317">
        <v>2.7</v>
      </c>
      <c r="T25" s="316">
        <v>30.8</v>
      </c>
      <c r="U25" s="315">
        <v>-3.2</v>
      </c>
      <c r="V25" s="319">
        <v>19.295999999999999</v>
      </c>
      <c r="W25" s="253">
        <v>245.2</v>
      </c>
      <c r="Y25" s="73" t="str">
        <f>+LOOKUP(B25,COD_FIN!$C$5:$C$44,COD_FIN!$B$5:$B$44)</f>
        <v>LAP</v>
      </c>
      <c r="Z25" s="42">
        <f t="shared" si="6"/>
        <v>245.15302400000002</v>
      </c>
    </row>
    <row r="26" spans="1:26" x14ac:dyDescent="0.3">
      <c r="A26" s="32">
        <f t="shared" si="7"/>
        <v>16</v>
      </c>
      <c r="B26" s="308">
        <v>3600001</v>
      </c>
      <c r="C26" s="309">
        <v>96180</v>
      </c>
      <c r="D26" s="310" t="s">
        <v>92</v>
      </c>
      <c r="E26" s="311">
        <v>39814</v>
      </c>
      <c r="F26" s="312">
        <v>41821</v>
      </c>
      <c r="G26" s="313">
        <v>305</v>
      </c>
      <c r="H26" s="314">
        <v>289.5</v>
      </c>
      <c r="I26" s="314">
        <v>55.11</v>
      </c>
      <c r="J26" s="313">
        <v>4</v>
      </c>
      <c r="K26" s="315">
        <v>15.4</v>
      </c>
      <c r="L26" s="316">
        <v>49.197000000000003</v>
      </c>
      <c r="M26" s="315">
        <v>9.1999999999999993</v>
      </c>
      <c r="N26" s="316">
        <v>39.152999999999999</v>
      </c>
      <c r="O26" s="317">
        <v>29.6</v>
      </c>
      <c r="P26" s="316">
        <v>33.201000000000001</v>
      </c>
      <c r="Q26" s="318">
        <v>0.05</v>
      </c>
      <c r="R26" s="316">
        <v>37.5</v>
      </c>
      <c r="S26" s="317">
        <v>4.0999999999999996</v>
      </c>
      <c r="T26" s="316">
        <v>24.1</v>
      </c>
      <c r="U26" s="315">
        <v>-2.5</v>
      </c>
      <c r="V26" s="319">
        <v>13.419</v>
      </c>
      <c r="W26" s="253">
        <v>243.6</v>
      </c>
      <c r="Y26" s="73" t="str">
        <f>+LOOKUP(B26,COD_FIN!$C$5:$C$44,COD_FIN!$B$5:$B$44)</f>
        <v>MOS</v>
      </c>
      <c r="Z26" s="42">
        <f t="shared" si="6"/>
        <v>243.63759999999999</v>
      </c>
    </row>
    <row r="27" spans="1:26" x14ac:dyDescent="0.3">
      <c r="A27" s="32">
        <f t="shared" si="7"/>
        <v>17</v>
      </c>
      <c r="B27" s="308">
        <v>3600001</v>
      </c>
      <c r="C27" s="309">
        <v>98123</v>
      </c>
      <c r="D27" s="310" t="s">
        <v>346</v>
      </c>
      <c r="E27" s="311">
        <v>40269</v>
      </c>
      <c r="F27" s="312">
        <v>41974</v>
      </c>
      <c r="G27" s="313">
        <v>224</v>
      </c>
      <c r="H27" s="314">
        <v>322.39999999999998</v>
      </c>
      <c r="I27" s="314">
        <v>59.078000000000003</v>
      </c>
      <c r="J27" s="313">
        <v>4</v>
      </c>
      <c r="K27" s="315">
        <v>10.4</v>
      </c>
      <c r="L27" s="316">
        <v>51.323999999999998</v>
      </c>
      <c r="M27" s="315">
        <v>8.9</v>
      </c>
      <c r="N27" s="316">
        <v>43.24</v>
      </c>
      <c r="O27" s="317">
        <v>26.1</v>
      </c>
      <c r="P27" s="316">
        <v>32.335999999999999</v>
      </c>
      <c r="Q27" s="318">
        <v>-0.13</v>
      </c>
      <c r="R27" s="316">
        <v>37.5</v>
      </c>
      <c r="S27" s="317">
        <v>-4.8</v>
      </c>
      <c r="T27" s="316">
        <v>28.6</v>
      </c>
      <c r="U27" s="315">
        <v>-0.9</v>
      </c>
      <c r="V27" s="319">
        <v>16.898</v>
      </c>
      <c r="W27" s="253">
        <v>241.6</v>
      </c>
      <c r="Y27" s="73" t="str">
        <f>+LOOKUP(B27,COD_FIN!$C$5:$C$44,COD_FIN!$B$5:$B$44)</f>
        <v>MOS</v>
      </c>
      <c r="Z27" s="42">
        <f t="shared" si="6"/>
        <v>241.639456</v>
      </c>
    </row>
    <row r="28" spans="1:26" x14ac:dyDescent="0.3">
      <c r="A28" s="32">
        <f t="shared" si="7"/>
        <v>18</v>
      </c>
      <c r="B28" s="308">
        <v>2840001</v>
      </c>
      <c r="C28" s="309">
        <v>102932</v>
      </c>
      <c r="D28" s="310" t="s">
        <v>325</v>
      </c>
      <c r="E28" s="311">
        <v>40940</v>
      </c>
      <c r="F28" s="312">
        <v>42095</v>
      </c>
      <c r="G28" s="313">
        <v>105</v>
      </c>
      <c r="H28" s="314">
        <v>201.9</v>
      </c>
      <c r="I28" s="314">
        <v>42.3</v>
      </c>
      <c r="J28" s="313">
        <v>2</v>
      </c>
      <c r="K28" s="315">
        <v>18.399999999999999</v>
      </c>
      <c r="L28" s="316">
        <v>36.344000000000001</v>
      </c>
      <c r="M28" s="315">
        <v>5.8</v>
      </c>
      <c r="N28" s="316">
        <v>29.106000000000002</v>
      </c>
      <c r="O28" s="317">
        <v>30.5</v>
      </c>
      <c r="P28" s="316">
        <v>22.946000000000002</v>
      </c>
      <c r="Q28" s="318">
        <v>0.13</v>
      </c>
      <c r="R28" s="316">
        <v>33.799999999999997</v>
      </c>
      <c r="S28" s="317">
        <v>4.4000000000000004</v>
      </c>
      <c r="T28" s="316">
        <v>19.7</v>
      </c>
      <c r="U28" s="315">
        <v>-3.1</v>
      </c>
      <c r="V28" s="319">
        <v>9.016</v>
      </c>
      <c r="W28" s="253">
        <v>241.2</v>
      </c>
      <c r="Y28" s="73" t="str">
        <f>+LOOKUP(B28,COD_FIN!$C$5:$C$44,COD_FIN!$B$5:$B$44)</f>
        <v>LAP</v>
      </c>
      <c r="Z28" s="42">
        <f t="shared" si="6"/>
        <v>241.22998400000003</v>
      </c>
    </row>
    <row r="29" spans="1:26" x14ac:dyDescent="0.3">
      <c r="A29" s="32">
        <f t="shared" si="7"/>
        <v>19</v>
      </c>
      <c r="B29" s="308">
        <v>3600001</v>
      </c>
      <c r="C29" s="309">
        <v>85780</v>
      </c>
      <c r="D29" s="310" t="s">
        <v>40</v>
      </c>
      <c r="E29" s="311">
        <v>38869</v>
      </c>
      <c r="F29" s="312">
        <v>41791</v>
      </c>
      <c r="G29" s="313">
        <v>305</v>
      </c>
      <c r="H29" s="314">
        <v>356.9</v>
      </c>
      <c r="I29" s="314">
        <v>60.94</v>
      </c>
      <c r="J29" s="313">
        <v>6</v>
      </c>
      <c r="K29" s="315">
        <v>9.9</v>
      </c>
      <c r="L29" s="316">
        <v>51.335999999999999</v>
      </c>
      <c r="M29" s="315">
        <v>11.1</v>
      </c>
      <c r="N29" s="316">
        <v>42.78</v>
      </c>
      <c r="O29" s="317">
        <v>30.6</v>
      </c>
      <c r="P29" s="316">
        <v>33.488</v>
      </c>
      <c r="Q29" s="318">
        <v>0.26</v>
      </c>
      <c r="R29" s="316">
        <v>38.9</v>
      </c>
      <c r="S29" s="317">
        <v>3.8</v>
      </c>
      <c r="T29" s="316">
        <v>29.1</v>
      </c>
      <c r="U29" s="315">
        <v>3.3</v>
      </c>
      <c r="V29" s="319">
        <v>19.661999999999999</v>
      </c>
      <c r="W29" s="253">
        <v>236.7</v>
      </c>
      <c r="Y29" s="73" t="str">
        <f>+LOOKUP(B29,COD_FIN!$C$5:$C$44,COD_FIN!$B$5:$B$44)</f>
        <v>MOS</v>
      </c>
      <c r="Z29" s="42">
        <f t="shared" si="6"/>
        <v>236.65548800000002</v>
      </c>
    </row>
    <row r="30" spans="1:26" x14ac:dyDescent="0.3">
      <c r="A30" s="32">
        <f t="shared" si="7"/>
        <v>20</v>
      </c>
      <c r="B30" s="308">
        <v>2840001</v>
      </c>
      <c r="C30" s="309">
        <v>91247</v>
      </c>
      <c r="D30" s="310" t="s">
        <v>332</v>
      </c>
      <c r="E30" s="311">
        <v>39539</v>
      </c>
      <c r="F30" s="312">
        <v>42095</v>
      </c>
      <c r="G30" s="313">
        <v>107</v>
      </c>
      <c r="H30" s="314">
        <v>534.9</v>
      </c>
      <c r="I30" s="314">
        <v>55.207999999999998</v>
      </c>
      <c r="J30" s="313">
        <v>5</v>
      </c>
      <c r="K30" s="315">
        <v>14.5</v>
      </c>
      <c r="L30" s="316">
        <v>46.155000000000001</v>
      </c>
      <c r="M30" s="315">
        <v>10.1</v>
      </c>
      <c r="N30" s="316">
        <v>38.25</v>
      </c>
      <c r="O30" s="317">
        <v>35</v>
      </c>
      <c r="P30" s="316">
        <v>29.664999999999999</v>
      </c>
      <c r="Q30" s="318">
        <v>-0.05</v>
      </c>
      <c r="R30" s="316">
        <v>36.6</v>
      </c>
      <c r="S30" s="317">
        <v>7</v>
      </c>
      <c r="T30" s="316">
        <v>28.3</v>
      </c>
      <c r="U30" s="315">
        <v>-1.3</v>
      </c>
      <c r="V30" s="319">
        <v>18.399999999999999</v>
      </c>
      <c r="W30" s="253">
        <v>236.2</v>
      </c>
      <c r="Y30" s="73" t="str">
        <f>+LOOKUP(B30,COD_FIN!$C$5:$C$44,COD_FIN!$B$5:$B$44)</f>
        <v>LAP</v>
      </c>
      <c r="Z30" s="42">
        <f t="shared" si="6"/>
        <v>236.17904000000004</v>
      </c>
    </row>
    <row r="31" spans="1:26" x14ac:dyDescent="0.3">
      <c r="A31" s="32">
        <f t="shared" si="7"/>
        <v>21</v>
      </c>
      <c r="B31" s="308">
        <v>3600001</v>
      </c>
      <c r="C31" s="309">
        <v>96215</v>
      </c>
      <c r="D31" s="310" t="s">
        <v>113</v>
      </c>
      <c r="E31" s="311">
        <v>40118</v>
      </c>
      <c r="F31" s="312">
        <v>42125</v>
      </c>
      <c r="G31" s="313">
        <v>69</v>
      </c>
      <c r="H31" s="314">
        <v>229.6</v>
      </c>
      <c r="I31" s="314">
        <v>50.886000000000003</v>
      </c>
      <c r="J31" s="313">
        <v>4</v>
      </c>
      <c r="K31" s="315">
        <v>13.3</v>
      </c>
      <c r="L31" s="316">
        <v>45.22</v>
      </c>
      <c r="M31" s="315">
        <v>11.8</v>
      </c>
      <c r="N31" s="316">
        <v>36.89</v>
      </c>
      <c r="O31" s="317">
        <v>24.6</v>
      </c>
      <c r="P31" s="316">
        <v>29.835000000000001</v>
      </c>
      <c r="Q31" s="318">
        <v>0.01</v>
      </c>
      <c r="R31" s="316">
        <v>37.200000000000003</v>
      </c>
      <c r="S31" s="317">
        <v>2</v>
      </c>
      <c r="T31" s="316">
        <v>23.22</v>
      </c>
      <c r="U31" s="315">
        <v>-4.5999999999999996</v>
      </c>
      <c r="V31" s="319">
        <v>15.052</v>
      </c>
      <c r="W31" s="253">
        <v>235.3</v>
      </c>
      <c r="Y31" s="73" t="str">
        <f>+LOOKUP(B31,COD_FIN!$C$5:$C$44,COD_FIN!$B$5:$B$44)</f>
        <v>MOS</v>
      </c>
      <c r="Z31" s="42">
        <f t="shared" si="6"/>
        <v>235.33436800000001</v>
      </c>
    </row>
    <row r="32" spans="1:26" x14ac:dyDescent="0.3">
      <c r="A32" s="32">
        <f t="shared" si="7"/>
        <v>22</v>
      </c>
      <c r="B32" s="308">
        <v>102960001</v>
      </c>
      <c r="C32" s="309">
        <v>85560</v>
      </c>
      <c r="D32" s="310" t="s">
        <v>91</v>
      </c>
      <c r="E32" s="311">
        <v>38718</v>
      </c>
      <c r="F32" s="312">
        <v>41913</v>
      </c>
      <c r="G32" s="313">
        <v>305</v>
      </c>
      <c r="H32" s="314">
        <v>423.3</v>
      </c>
      <c r="I32" s="314">
        <v>68.42</v>
      </c>
      <c r="J32" s="313">
        <v>7</v>
      </c>
      <c r="K32" s="315">
        <v>10.4</v>
      </c>
      <c r="L32" s="316">
        <v>54.9</v>
      </c>
      <c r="M32" s="315">
        <v>11.2</v>
      </c>
      <c r="N32" s="316">
        <v>48.78</v>
      </c>
      <c r="O32" s="317">
        <v>20.5</v>
      </c>
      <c r="P32" s="316">
        <v>38.79</v>
      </c>
      <c r="Q32" s="318">
        <v>0.01</v>
      </c>
      <c r="R32" s="316">
        <v>46.5</v>
      </c>
      <c r="S32" s="317">
        <v>5.0999999999999996</v>
      </c>
      <c r="T32" s="316">
        <v>38.5</v>
      </c>
      <c r="U32" s="315">
        <v>2.1</v>
      </c>
      <c r="V32" s="319">
        <v>29.532</v>
      </c>
      <c r="W32" s="253">
        <v>234</v>
      </c>
      <c r="Y32" s="73" t="str">
        <f>+LOOKUP(B32,COD_FIN!$C$5:$C$44,COD_FIN!$B$5:$B$44)</f>
        <v>HLM</v>
      </c>
      <c r="Z32" s="42">
        <f t="shared" si="6"/>
        <v>233.99036799999996</v>
      </c>
    </row>
    <row r="33" spans="1:26" x14ac:dyDescent="0.3">
      <c r="A33" s="32">
        <f t="shared" si="7"/>
        <v>23</v>
      </c>
      <c r="B33" s="308">
        <v>550003</v>
      </c>
      <c r="C33" s="309">
        <v>86823</v>
      </c>
      <c r="D33" s="310" t="s">
        <v>362</v>
      </c>
      <c r="E33" s="311">
        <v>38961</v>
      </c>
      <c r="F33" s="312">
        <v>41671</v>
      </c>
      <c r="G33" s="313">
        <v>305</v>
      </c>
      <c r="H33" s="314">
        <v>290.2</v>
      </c>
      <c r="I33" s="314">
        <v>62.48</v>
      </c>
      <c r="J33" s="313">
        <v>5</v>
      </c>
      <c r="K33" s="315">
        <v>14.6</v>
      </c>
      <c r="L33" s="316">
        <v>44.71</v>
      </c>
      <c r="M33" s="315">
        <v>6.9</v>
      </c>
      <c r="N33" s="316">
        <v>41.14</v>
      </c>
      <c r="O33" s="317">
        <v>34.9</v>
      </c>
      <c r="P33" s="316">
        <v>28.56</v>
      </c>
      <c r="Q33" s="318">
        <v>-0.09</v>
      </c>
      <c r="R33" s="316">
        <v>39.4</v>
      </c>
      <c r="S33" s="317">
        <v>7</v>
      </c>
      <c r="T33" s="316">
        <v>37</v>
      </c>
      <c r="U33" s="315">
        <v>1</v>
      </c>
      <c r="V33" s="319">
        <v>25.2</v>
      </c>
      <c r="W33" s="253">
        <v>232.6</v>
      </c>
      <c r="Y33" s="73" t="str">
        <f>+LOOKUP(B33,COD_FIN!$C$5:$C$44,COD_FIN!$B$5:$B$44)</f>
        <v>HLP</v>
      </c>
      <c r="Z33" s="42">
        <f t="shared" si="6"/>
        <v>232.58844800000003</v>
      </c>
    </row>
    <row r="34" spans="1:26" x14ac:dyDescent="0.3">
      <c r="A34" s="32">
        <f t="shared" si="7"/>
        <v>24</v>
      </c>
      <c r="B34" s="308">
        <v>550003</v>
      </c>
      <c r="C34" s="309">
        <v>100625</v>
      </c>
      <c r="D34" s="310" t="s">
        <v>343</v>
      </c>
      <c r="E34" s="311">
        <v>40603</v>
      </c>
      <c r="F34" s="312">
        <v>41852</v>
      </c>
      <c r="G34" s="313">
        <v>210</v>
      </c>
      <c r="H34" s="314">
        <v>478.6</v>
      </c>
      <c r="I34" s="314">
        <v>49.926000000000002</v>
      </c>
      <c r="J34" s="313">
        <v>2</v>
      </c>
      <c r="K34" s="315">
        <v>11.7</v>
      </c>
      <c r="L34" s="316">
        <v>40.506</v>
      </c>
      <c r="M34" s="315">
        <v>13.5</v>
      </c>
      <c r="N34" s="316">
        <v>33.625999999999998</v>
      </c>
      <c r="O34" s="317">
        <v>35.299999999999997</v>
      </c>
      <c r="P34" s="316">
        <v>23.391999999999999</v>
      </c>
      <c r="Q34" s="318">
        <v>-0.24</v>
      </c>
      <c r="R34" s="316">
        <v>33.799999999999997</v>
      </c>
      <c r="S34" s="317">
        <v>4.9000000000000004</v>
      </c>
      <c r="T34" s="316">
        <v>21.9</v>
      </c>
      <c r="U34" s="315">
        <v>-3.7</v>
      </c>
      <c r="V34" s="319">
        <v>11.122999999999999</v>
      </c>
      <c r="W34" s="253">
        <v>228.9</v>
      </c>
      <c r="Y34" s="73" t="str">
        <f>+LOOKUP(B34,COD_FIN!$C$5:$C$44,COD_FIN!$B$5:$B$44)</f>
        <v>HLP</v>
      </c>
      <c r="Z34" s="42">
        <f t="shared" si="6"/>
        <v>228.90796799999998</v>
      </c>
    </row>
    <row r="35" spans="1:26" x14ac:dyDescent="0.3">
      <c r="A35" s="32">
        <f t="shared" si="7"/>
        <v>25</v>
      </c>
      <c r="B35" s="308">
        <v>2750001</v>
      </c>
      <c r="C35" s="309">
        <v>95029</v>
      </c>
      <c r="D35" s="310" t="s">
        <v>323</v>
      </c>
      <c r="E35" s="311">
        <v>39904</v>
      </c>
      <c r="F35" s="312">
        <v>41821</v>
      </c>
      <c r="G35" s="313">
        <v>290</v>
      </c>
      <c r="H35" s="314">
        <v>531.1</v>
      </c>
      <c r="I35" s="314">
        <v>52.015000000000001</v>
      </c>
      <c r="J35" s="313">
        <v>3</v>
      </c>
      <c r="K35" s="315">
        <v>16.100000000000001</v>
      </c>
      <c r="L35" s="316">
        <v>34.72</v>
      </c>
      <c r="M35" s="315">
        <v>7.7</v>
      </c>
      <c r="N35" s="316">
        <v>33.200000000000003</v>
      </c>
      <c r="O35" s="317">
        <v>10.4</v>
      </c>
      <c r="P35" s="316">
        <v>18.559999999999999</v>
      </c>
      <c r="Q35" s="318">
        <v>-0.21</v>
      </c>
      <c r="R35" s="316">
        <v>32.4</v>
      </c>
      <c r="S35" s="317">
        <v>5.2</v>
      </c>
      <c r="T35" s="316">
        <v>29.2</v>
      </c>
      <c r="U35" s="315">
        <v>-3.7</v>
      </c>
      <c r="V35" s="319">
        <v>16.164999999999999</v>
      </c>
      <c r="W35" s="253">
        <v>226.4</v>
      </c>
      <c r="Y35" s="73" t="str">
        <f>+LOOKUP(B35,COD_FIN!$C$5:$C$44,COD_FIN!$B$5:$B$44)</f>
        <v>GSB</v>
      </c>
      <c r="Z35" s="42">
        <f t="shared" si="6"/>
        <v>226.41059199999995</v>
      </c>
    </row>
    <row r="36" spans="1:26" x14ac:dyDescent="0.3">
      <c r="A36" s="32">
        <f t="shared" si="7"/>
        <v>26</v>
      </c>
      <c r="B36" s="308">
        <v>3600001</v>
      </c>
      <c r="C36" s="309">
        <v>99538</v>
      </c>
      <c r="D36" s="310" t="s">
        <v>331</v>
      </c>
      <c r="E36" s="311">
        <v>40544</v>
      </c>
      <c r="F36" s="312">
        <v>41821</v>
      </c>
      <c r="G36" s="313">
        <v>284</v>
      </c>
      <c r="H36" s="314">
        <v>218.1</v>
      </c>
      <c r="I36" s="314">
        <v>48.18</v>
      </c>
      <c r="J36" s="313">
        <v>2</v>
      </c>
      <c r="K36" s="315">
        <v>10.6</v>
      </c>
      <c r="L36" s="316">
        <v>42.57</v>
      </c>
      <c r="M36" s="315">
        <v>10.7</v>
      </c>
      <c r="N36" s="316">
        <v>33.299999999999997</v>
      </c>
      <c r="O36" s="317">
        <v>27.1</v>
      </c>
      <c r="P36" s="316">
        <v>27.81</v>
      </c>
      <c r="Q36" s="318">
        <v>-0.2</v>
      </c>
      <c r="R36" s="316">
        <v>35.1</v>
      </c>
      <c r="S36" s="317">
        <v>0.5</v>
      </c>
      <c r="T36" s="316">
        <v>19.399999999999999</v>
      </c>
      <c r="U36" s="315">
        <v>-2.5</v>
      </c>
      <c r="V36" s="319">
        <v>9.9368999999999996</v>
      </c>
      <c r="W36" s="253">
        <v>223.6</v>
      </c>
      <c r="Y36" s="73" t="str">
        <f>+LOOKUP(B36,COD_FIN!$C$5:$C$44,COD_FIN!$B$5:$B$44)</f>
        <v>MOS</v>
      </c>
      <c r="Z36" s="42">
        <f t="shared" si="6"/>
        <v>223.61279999999994</v>
      </c>
    </row>
    <row r="37" spans="1:26" x14ac:dyDescent="0.3">
      <c r="A37" s="32">
        <f t="shared" si="7"/>
        <v>27</v>
      </c>
      <c r="B37" s="308">
        <v>2840001</v>
      </c>
      <c r="C37" s="309">
        <v>81810</v>
      </c>
      <c r="D37" s="310" t="s">
        <v>109</v>
      </c>
      <c r="E37" s="311">
        <v>38200</v>
      </c>
      <c r="F37" s="312">
        <v>42005</v>
      </c>
      <c r="G37" s="313">
        <v>195</v>
      </c>
      <c r="H37" s="314">
        <v>416</v>
      </c>
      <c r="I37" s="314">
        <v>66.707999999999998</v>
      </c>
      <c r="J37" s="313">
        <v>8</v>
      </c>
      <c r="K37" s="315">
        <v>13.4</v>
      </c>
      <c r="L37" s="316">
        <v>54.911999999999999</v>
      </c>
      <c r="M37" s="315">
        <v>9.6</v>
      </c>
      <c r="N37" s="316">
        <v>47.344000000000001</v>
      </c>
      <c r="O37" s="317">
        <v>31.3</v>
      </c>
      <c r="P37" s="316">
        <v>41.183999999999997</v>
      </c>
      <c r="Q37" s="318">
        <v>-0.13</v>
      </c>
      <c r="R37" s="316">
        <v>47.9</v>
      </c>
      <c r="S37" s="317">
        <v>5.8</v>
      </c>
      <c r="T37" s="316">
        <v>40.700000000000003</v>
      </c>
      <c r="U37" s="315">
        <v>-1.8</v>
      </c>
      <c r="V37" s="319">
        <v>33.503999999999998</v>
      </c>
      <c r="W37" s="253">
        <v>223</v>
      </c>
      <c r="Y37" s="73" t="str">
        <f>+LOOKUP(B37,COD_FIN!$C$5:$C$44,COD_FIN!$B$5:$B$44)</f>
        <v>LAP</v>
      </c>
      <c r="Z37" s="42">
        <f t="shared" si="6"/>
        <v>223.00521600000002</v>
      </c>
    </row>
    <row r="38" spans="1:26" x14ac:dyDescent="0.3">
      <c r="A38" s="32">
        <f t="shared" si="7"/>
        <v>28</v>
      </c>
      <c r="B38" s="308">
        <v>106500002</v>
      </c>
      <c r="C38" s="309">
        <v>93421</v>
      </c>
      <c r="D38" s="310" t="s">
        <v>129</v>
      </c>
      <c r="E38" s="311">
        <v>39569</v>
      </c>
      <c r="F38" s="312">
        <v>41974</v>
      </c>
      <c r="G38" s="313">
        <v>217</v>
      </c>
      <c r="H38" s="314">
        <v>574.1</v>
      </c>
      <c r="I38" s="314">
        <v>60.822000000000003</v>
      </c>
      <c r="J38" s="313">
        <v>4</v>
      </c>
      <c r="K38" s="315">
        <v>6.4</v>
      </c>
      <c r="L38" s="316">
        <v>48.24</v>
      </c>
      <c r="M38" s="315">
        <v>20.7</v>
      </c>
      <c r="N38" s="316">
        <v>42.75</v>
      </c>
      <c r="O38" s="317">
        <v>29.9</v>
      </c>
      <c r="P38" s="316">
        <v>30.96</v>
      </c>
      <c r="Q38" s="318">
        <v>-0.12</v>
      </c>
      <c r="R38" s="316">
        <v>43.3</v>
      </c>
      <c r="S38" s="317">
        <v>5.0999999999999996</v>
      </c>
      <c r="T38" s="316">
        <v>30.591000000000001</v>
      </c>
      <c r="U38" s="315">
        <v>-3.8</v>
      </c>
      <c r="V38" s="319">
        <v>19.382999999999999</v>
      </c>
      <c r="W38" s="253">
        <v>222.2</v>
      </c>
      <c r="Y38" s="73" t="str">
        <f>+LOOKUP(B38,COD_FIN!$C$5:$C$44,COD_FIN!$B$5:$B$44)</f>
        <v>GVI</v>
      </c>
      <c r="Z38" s="42">
        <f t="shared" si="6"/>
        <v>222.16678399999998</v>
      </c>
    </row>
    <row r="39" spans="1:26" x14ac:dyDescent="0.3">
      <c r="A39" s="32">
        <f t="shared" si="7"/>
        <v>29</v>
      </c>
      <c r="B39" s="308">
        <v>3600001</v>
      </c>
      <c r="C39" s="309">
        <v>85737</v>
      </c>
      <c r="D39" s="310" t="s">
        <v>40</v>
      </c>
      <c r="E39" s="311">
        <v>38838</v>
      </c>
      <c r="F39" s="312">
        <v>41821</v>
      </c>
      <c r="G39" s="313">
        <v>305</v>
      </c>
      <c r="H39" s="314">
        <v>141</v>
      </c>
      <c r="I39" s="314">
        <v>62.48</v>
      </c>
      <c r="J39" s="313">
        <v>6</v>
      </c>
      <c r="K39" s="315">
        <v>15.7</v>
      </c>
      <c r="L39" s="316">
        <v>52.072000000000003</v>
      </c>
      <c r="M39" s="315">
        <v>1.6</v>
      </c>
      <c r="N39" s="316">
        <v>44.16</v>
      </c>
      <c r="O39" s="317">
        <v>12.1</v>
      </c>
      <c r="P39" s="316">
        <v>34.04</v>
      </c>
      <c r="Q39" s="318">
        <v>0.02</v>
      </c>
      <c r="R39" s="316">
        <v>41.2</v>
      </c>
      <c r="S39" s="317">
        <v>2.1</v>
      </c>
      <c r="T39" s="316">
        <v>29.8</v>
      </c>
      <c r="U39" s="315">
        <v>1.2</v>
      </c>
      <c r="V39" s="319">
        <v>20.532</v>
      </c>
      <c r="W39" s="253">
        <v>220.8</v>
      </c>
      <c r="Y39" s="73" t="str">
        <f>+LOOKUP(B39,COD_FIN!$C$5:$C$44,COD_FIN!$B$5:$B$44)</f>
        <v>MOS</v>
      </c>
      <c r="Z39" s="42">
        <f t="shared" si="6"/>
        <v>220.81561600000001</v>
      </c>
    </row>
    <row r="40" spans="1:26" x14ac:dyDescent="0.3">
      <c r="A40" s="32">
        <f t="shared" si="7"/>
        <v>30</v>
      </c>
      <c r="B40" s="308">
        <v>550003</v>
      </c>
      <c r="C40" s="309">
        <v>85446</v>
      </c>
      <c r="D40" s="310" t="s">
        <v>347</v>
      </c>
      <c r="E40" s="311">
        <v>38473</v>
      </c>
      <c r="F40" s="312">
        <v>41821</v>
      </c>
      <c r="G40" s="313">
        <v>241</v>
      </c>
      <c r="H40" s="314">
        <v>233.5</v>
      </c>
      <c r="I40" s="314">
        <v>55.698999999999998</v>
      </c>
      <c r="J40" s="313">
        <v>7</v>
      </c>
      <c r="K40" s="315">
        <v>15.8</v>
      </c>
      <c r="L40" s="316">
        <v>39.688000000000002</v>
      </c>
      <c r="M40" s="315">
        <v>4.2</v>
      </c>
      <c r="N40" s="316">
        <v>35.024000000000001</v>
      </c>
      <c r="O40" s="317">
        <v>19.7</v>
      </c>
      <c r="P40" s="316">
        <v>20.327999999999999</v>
      </c>
      <c r="Q40" s="318">
        <v>0.12</v>
      </c>
      <c r="R40" s="316">
        <v>30.2</v>
      </c>
      <c r="S40" s="317">
        <v>6.1</v>
      </c>
      <c r="T40" s="316">
        <v>25.5</v>
      </c>
      <c r="U40" s="315">
        <v>1</v>
      </c>
      <c r="V40" s="319">
        <v>16.007999999999999</v>
      </c>
      <c r="W40" s="253">
        <v>220.1</v>
      </c>
      <c r="Y40" s="73" t="str">
        <f>+LOOKUP(B40,COD_FIN!$C$5:$C$44,COD_FIN!$B$5:$B$44)</f>
        <v>HLP</v>
      </c>
      <c r="Z40" s="42">
        <f t="shared" si="6"/>
        <v>220.07897600000007</v>
      </c>
    </row>
    <row r="41" spans="1:26" x14ac:dyDescent="0.3">
      <c r="A41" s="32">
        <f t="shared" si="7"/>
        <v>31</v>
      </c>
      <c r="B41" s="308">
        <v>2840001</v>
      </c>
      <c r="C41" s="309">
        <v>97921</v>
      </c>
      <c r="D41" s="310" t="s">
        <v>183</v>
      </c>
      <c r="E41" s="311">
        <v>40360</v>
      </c>
      <c r="F41" s="312">
        <v>41944</v>
      </c>
      <c r="G41" s="313">
        <v>274</v>
      </c>
      <c r="H41" s="314">
        <v>467.5</v>
      </c>
      <c r="I41" s="314">
        <v>50.357999999999997</v>
      </c>
      <c r="J41" s="313">
        <v>3</v>
      </c>
      <c r="K41" s="315">
        <v>14.2</v>
      </c>
      <c r="L41" s="316">
        <v>43.253999999999998</v>
      </c>
      <c r="M41" s="315">
        <v>6.7</v>
      </c>
      <c r="N41" s="316">
        <v>33.642000000000003</v>
      </c>
      <c r="O41" s="317">
        <v>23.7</v>
      </c>
      <c r="P41" s="316">
        <v>27.056000000000001</v>
      </c>
      <c r="Q41" s="318">
        <v>-0.22</v>
      </c>
      <c r="R41" s="316">
        <v>35.1</v>
      </c>
      <c r="S41" s="317">
        <v>0</v>
      </c>
      <c r="T41" s="316">
        <v>19.3</v>
      </c>
      <c r="U41" s="315">
        <v>-3.9</v>
      </c>
      <c r="V41" s="319">
        <v>9.9429999999999996</v>
      </c>
      <c r="W41" s="253">
        <v>218.1</v>
      </c>
      <c r="Y41" s="73" t="str">
        <f>+LOOKUP(B41,COD_FIN!$C$5:$C$44,COD_FIN!$B$5:$B$44)</f>
        <v>LAP</v>
      </c>
      <c r="Z41" s="42">
        <f t="shared" si="6"/>
        <v>218.070144</v>
      </c>
    </row>
    <row r="42" spans="1:26" x14ac:dyDescent="0.3">
      <c r="A42" s="32">
        <f t="shared" si="7"/>
        <v>32</v>
      </c>
      <c r="B42" s="308">
        <v>3600001</v>
      </c>
      <c r="C42" s="309">
        <v>92897</v>
      </c>
      <c r="D42" s="310">
        <v>970093</v>
      </c>
      <c r="E42" s="311">
        <v>39630</v>
      </c>
      <c r="F42" s="312">
        <v>41974</v>
      </c>
      <c r="G42" s="313">
        <v>215</v>
      </c>
      <c r="H42" s="314">
        <v>259.39999999999998</v>
      </c>
      <c r="I42" s="314">
        <v>52.537999999999997</v>
      </c>
      <c r="J42" s="313">
        <v>4</v>
      </c>
      <c r="K42" s="315">
        <v>11.5</v>
      </c>
      <c r="L42" s="316">
        <v>45.567999999999998</v>
      </c>
      <c r="M42" s="315">
        <v>6.5</v>
      </c>
      <c r="N42" s="316">
        <v>36.247999999999998</v>
      </c>
      <c r="O42" s="317">
        <v>17</v>
      </c>
      <c r="P42" s="316">
        <v>30.82</v>
      </c>
      <c r="Q42" s="318">
        <v>0.09</v>
      </c>
      <c r="R42" s="316">
        <v>33.4</v>
      </c>
      <c r="S42" s="317">
        <v>-0.5</v>
      </c>
      <c r="T42" s="316">
        <v>20</v>
      </c>
      <c r="U42" s="315">
        <v>0.4</v>
      </c>
      <c r="V42" s="319">
        <v>11.36</v>
      </c>
      <c r="W42" s="253">
        <v>215.4</v>
      </c>
      <c r="Y42" s="73" t="str">
        <f>+LOOKUP(B42,COD_FIN!$C$5:$C$44,COD_FIN!$B$5:$B$44)</f>
        <v>MOS</v>
      </c>
      <c r="Z42" s="42">
        <f t="shared" si="6"/>
        <v>215.42787200000004</v>
      </c>
    </row>
    <row r="43" spans="1:26" x14ac:dyDescent="0.3">
      <c r="A43" s="32">
        <f t="shared" si="7"/>
        <v>33</v>
      </c>
      <c r="B43" s="308">
        <v>3600001</v>
      </c>
      <c r="C43" s="309">
        <v>98131</v>
      </c>
      <c r="D43" s="310" t="s">
        <v>92</v>
      </c>
      <c r="E43" s="311">
        <v>40330</v>
      </c>
      <c r="F43" s="312">
        <v>41852</v>
      </c>
      <c r="G43" s="313">
        <v>286</v>
      </c>
      <c r="H43" s="314">
        <v>481.3</v>
      </c>
      <c r="I43" s="314">
        <v>53.35</v>
      </c>
      <c r="J43" s="313">
        <v>3</v>
      </c>
      <c r="K43" s="315">
        <v>12.3</v>
      </c>
      <c r="L43" s="316">
        <v>46.26</v>
      </c>
      <c r="M43" s="315">
        <v>10.3</v>
      </c>
      <c r="N43" s="316">
        <v>36.99</v>
      </c>
      <c r="O43" s="317">
        <v>32.200000000000003</v>
      </c>
      <c r="P43" s="316">
        <v>31.14</v>
      </c>
      <c r="Q43" s="318">
        <v>-0.01</v>
      </c>
      <c r="R43" s="316">
        <v>37.700000000000003</v>
      </c>
      <c r="S43" s="317">
        <v>4.9000000000000004</v>
      </c>
      <c r="T43" s="316">
        <v>24.1</v>
      </c>
      <c r="U43" s="315">
        <v>-1.9</v>
      </c>
      <c r="V43" s="319">
        <v>12.505000000000001</v>
      </c>
      <c r="W43" s="253">
        <v>213.9</v>
      </c>
      <c r="Y43" s="73" t="str">
        <f>+LOOKUP(B43,COD_FIN!$C$5:$C$44,COD_FIN!$B$5:$B$44)</f>
        <v>MOS</v>
      </c>
      <c r="Z43" s="42">
        <f t="shared" si="6"/>
        <v>213.89443200000005</v>
      </c>
    </row>
    <row r="44" spans="1:26" x14ac:dyDescent="0.3">
      <c r="A44" s="32">
        <f t="shared" si="7"/>
        <v>34</v>
      </c>
      <c r="B44" s="308">
        <v>550003</v>
      </c>
      <c r="C44" s="309">
        <v>102114</v>
      </c>
      <c r="D44" s="310" t="s">
        <v>113</v>
      </c>
      <c r="E44" s="311">
        <v>40848</v>
      </c>
      <c r="F44" s="312">
        <v>41640</v>
      </c>
      <c r="G44" s="313">
        <v>305</v>
      </c>
      <c r="H44" s="314">
        <v>415.9</v>
      </c>
      <c r="I44" s="314">
        <v>46.09</v>
      </c>
      <c r="J44" s="313">
        <v>1</v>
      </c>
      <c r="K44" s="315">
        <v>13.9</v>
      </c>
      <c r="L44" s="316">
        <v>38.700000000000003</v>
      </c>
      <c r="M44" s="315">
        <v>10.8</v>
      </c>
      <c r="N44" s="316">
        <v>32.58</v>
      </c>
      <c r="O44" s="317">
        <v>17.600000000000001</v>
      </c>
      <c r="P44" s="316">
        <v>23.76</v>
      </c>
      <c r="Q44" s="318">
        <v>-0.13</v>
      </c>
      <c r="R44" s="316">
        <v>35.200000000000003</v>
      </c>
      <c r="S44" s="317">
        <v>2.6</v>
      </c>
      <c r="T44" s="316">
        <v>21.4</v>
      </c>
      <c r="U44" s="315">
        <v>-6.6</v>
      </c>
      <c r="V44" s="319">
        <v>8.0280000000000005</v>
      </c>
      <c r="W44" s="253">
        <v>213.6</v>
      </c>
      <c r="Y44" s="73" t="str">
        <f>+LOOKUP(B44,COD_FIN!$C$5:$C$44,COD_FIN!$B$5:$B$44)</f>
        <v>HLP</v>
      </c>
      <c r="Z44" s="42">
        <f t="shared" si="6"/>
        <v>213.59113600000001</v>
      </c>
    </row>
    <row r="45" spans="1:26" x14ac:dyDescent="0.3">
      <c r="A45" s="32">
        <f t="shared" si="7"/>
        <v>35</v>
      </c>
      <c r="B45" s="308">
        <v>3600001</v>
      </c>
      <c r="C45" s="309">
        <v>102341</v>
      </c>
      <c r="D45" s="310" t="s">
        <v>300</v>
      </c>
      <c r="E45" s="311">
        <v>40878</v>
      </c>
      <c r="F45" s="312">
        <v>41944</v>
      </c>
      <c r="G45" s="313">
        <v>256</v>
      </c>
      <c r="H45" s="314">
        <v>214.6</v>
      </c>
      <c r="I45" s="314">
        <v>49.268000000000001</v>
      </c>
      <c r="J45" s="313">
        <v>2</v>
      </c>
      <c r="K45" s="315">
        <v>14.4</v>
      </c>
      <c r="L45" s="316">
        <v>42.186</v>
      </c>
      <c r="M45" s="315">
        <v>8.9</v>
      </c>
      <c r="N45" s="316">
        <v>33.997999999999998</v>
      </c>
      <c r="O45" s="317">
        <v>28.8</v>
      </c>
      <c r="P45" s="316">
        <v>26.611000000000001</v>
      </c>
      <c r="Q45" s="318">
        <v>0.04</v>
      </c>
      <c r="R45" s="316">
        <v>35.200000000000003</v>
      </c>
      <c r="S45" s="317">
        <v>1</v>
      </c>
      <c r="T45" s="316">
        <v>21</v>
      </c>
      <c r="U45" s="315">
        <v>-5.9</v>
      </c>
      <c r="V45" s="319">
        <v>9.702</v>
      </c>
      <c r="W45" s="253">
        <v>213.6</v>
      </c>
      <c r="Y45" s="73" t="str">
        <f>+LOOKUP(B45,COD_FIN!$C$5:$C$44,COD_FIN!$B$5:$B$44)</f>
        <v>MOS</v>
      </c>
      <c r="Z45" s="42">
        <f t="shared" si="6"/>
        <v>213.59155200000006</v>
      </c>
    </row>
    <row r="46" spans="1:26" x14ac:dyDescent="0.3">
      <c r="A46" s="32">
        <f t="shared" si="7"/>
        <v>36</v>
      </c>
      <c r="B46" s="308">
        <v>2840001</v>
      </c>
      <c r="C46" s="309">
        <v>101433</v>
      </c>
      <c r="D46" s="310" t="s">
        <v>348</v>
      </c>
      <c r="E46" s="311">
        <v>40725</v>
      </c>
      <c r="F46" s="312">
        <v>41974</v>
      </c>
      <c r="G46" s="313">
        <v>220</v>
      </c>
      <c r="H46" s="314">
        <v>452.6</v>
      </c>
      <c r="I46" s="314">
        <v>50.436</v>
      </c>
      <c r="J46" s="313">
        <v>2</v>
      </c>
      <c r="K46" s="315">
        <v>12.1</v>
      </c>
      <c r="L46" s="316">
        <v>42.768000000000001</v>
      </c>
      <c r="M46" s="315">
        <v>10.7</v>
      </c>
      <c r="N46" s="316">
        <v>35.024000000000001</v>
      </c>
      <c r="O46" s="317">
        <v>42.9</v>
      </c>
      <c r="P46" s="316">
        <v>27.808</v>
      </c>
      <c r="Q46" s="318">
        <v>-0.16</v>
      </c>
      <c r="R46" s="316">
        <v>36.299999999999997</v>
      </c>
      <c r="S46" s="317">
        <v>3.9</v>
      </c>
      <c r="T46" s="316">
        <v>23.9</v>
      </c>
      <c r="U46" s="315">
        <v>-3.3</v>
      </c>
      <c r="V46" s="319">
        <v>11.172000000000001</v>
      </c>
      <c r="W46" s="253">
        <v>213.1</v>
      </c>
      <c r="Y46" s="73" t="str">
        <f>+LOOKUP(B46,COD_FIN!$C$5:$C$44,COD_FIN!$B$5:$B$44)</f>
        <v>LAP</v>
      </c>
      <c r="Z46" s="42">
        <f t="shared" si="6"/>
        <v>213.11443199999997</v>
      </c>
    </row>
    <row r="47" spans="1:26" x14ac:dyDescent="0.3">
      <c r="A47" s="32">
        <f t="shared" si="7"/>
        <v>37</v>
      </c>
      <c r="B47" s="308">
        <v>106500002</v>
      </c>
      <c r="C47" s="309">
        <v>93438</v>
      </c>
      <c r="D47" s="310" t="s">
        <v>97</v>
      </c>
      <c r="E47" s="311">
        <v>39753</v>
      </c>
      <c r="F47" s="312">
        <v>42156</v>
      </c>
      <c r="G47" s="313">
        <v>53</v>
      </c>
      <c r="H47" s="314">
        <v>356.5</v>
      </c>
      <c r="I47" s="314">
        <v>56.826000000000001</v>
      </c>
      <c r="J47" s="313">
        <v>5</v>
      </c>
      <c r="K47" s="315">
        <v>16.8</v>
      </c>
      <c r="L47" s="316">
        <v>44.37</v>
      </c>
      <c r="M47" s="315">
        <v>7</v>
      </c>
      <c r="N47" s="316">
        <v>40.375</v>
      </c>
      <c r="O47" s="317">
        <v>20.2</v>
      </c>
      <c r="P47" s="316">
        <v>25.754999999999999</v>
      </c>
      <c r="Q47" s="318">
        <v>-0.05</v>
      </c>
      <c r="R47" s="316">
        <v>43.4</v>
      </c>
      <c r="S47" s="317">
        <v>5</v>
      </c>
      <c r="T47" s="316">
        <v>27.72</v>
      </c>
      <c r="U47" s="315">
        <v>-5.6</v>
      </c>
      <c r="V47" s="319">
        <v>20.56</v>
      </c>
      <c r="W47" s="253">
        <v>209.4</v>
      </c>
      <c r="Y47" s="73" t="str">
        <f>+LOOKUP(B47,COD_FIN!$C$5:$C$44,COD_FIN!$B$5:$B$44)</f>
        <v>GVI</v>
      </c>
      <c r="Z47" s="42">
        <f t="shared" si="6"/>
        <v>209.35344000000006</v>
      </c>
    </row>
    <row r="48" spans="1:26" x14ac:dyDescent="0.3">
      <c r="A48" s="32">
        <f t="shared" si="7"/>
        <v>38</v>
      </c>
      <c r="B48" s="308">
        <v>3600001</v>
      </c>
      <c r="C48" s="309">
        <v>85774</v>
      </c>
      <c r="D48" s="310" t="s">
        <v>1</v>
      </c>
      <c r="E48" s="311">
        <v>38687</v>
      </c>
      <c r="F48" s="312">
        <v>41852</v>
      </c>
      <c r="G48" s="313">
        <v>305</v>
      </c>
      <c r="H48" s="314">
        <v>128.4</v>
      </c>
      <c r="I48" s="314">
        <v>61.38</v>
      </c>
      <c r="J48" s="313">
        <v>6</v>
      </c>
      <c r="K48" s="315">
        <v>14.5</v>
      </c>
      <c r="L48" s="316">
        <v>51.57</v>
      </c>
      <c r="M48" s="315">
        <v>5.9</v>
      </c>
      <c r="N48" s="316">
        <v>42.66</v>
      </c>
      <c r="O48" s="317">
        <v>14.5</v>
      </c>
      <c r="P48" s="316">
        <v>35.64</v>
      </c>
      <c r="Q48" s="318">
        <v>-0.01</v>
      </c>
      <c r="R48" s="316">
        <v>40</v>
      </c>
      <c r="S48" s="317">
        <v>4.5999999999999996</v>
      </c>
      <c r="T48" s="316">
        <v>29.8</v>
      </c>
      <c r="U48" s="315">
        <v>-1.7</v>
      </c>
      <c r="V48" s="319">
        <v>20.271000000000001</v>
      </c>
      <c r="W48" s="253">
        <v>208.6</v>
      </c>
      <c r="Y48" s="73" t="str">
        <f>+LOOKUP(B48,COD_FIN!$C$5:$C$44,COD_FIN!$B$5:$B$44)</f>
        <v>MOS</v>
      </c>
      <c r="Z48" s="42">
        <f t="shared" si="6"/>
        <v>208.63363200000003</v>
      </c>
    </row>
    <row r="49" spans="1:26" x14ac:dyDescent="0.3">
      <c r="A49" s="32">
        <f t="shared" si="7"/>
        <v>39</v>
      </c>
      <c r="B49" s="308">
        <v>3600001</v>
      </c>
      <c r="C49" s="309">
        <v>101940</v>
      </c>
      <c r="D49" s="310" t="s">
        <v>300</v>
      </c>
      <c r="E49" s="311">
        <v>40817</v>
      </c>
      <c r="F49" s="312">
        <v>41944</v>
      </c>
      <c r="G49" s="313">
        <v>236</v>
      </c>
      <c r="H49" s="314">
        <v>534.70000000000005</v>
      </c>
      <c r="I49" s="314">
        <v>49.031999999999996</v>
      </c>
      <c r="J49" s="313">
        <v>2</v>
      </c>
      <c r="K49" s="315">
        <v>12.9</v>
      </c>
      <c r="L49" s="316">
        <v>46.55</v>
      </c>
      <c r="M49" s="315">
        <v>8.4</v>
      </c>
      <c r="N49" s="316">
        <v>37.631999999999998</v>
      </c>
      <c r="O49" s="317">
        <v>34.6</v>
      </c>
      <c r="P49" s="316">
        <v>29.4</v>
      </c>
      <c r="Q49" s="318">
        <v>-0.18</v>
      </c>
      <c r="R49" s="316">
        <v>35.4</v>
      </c>
      <c r="S49" s="317">
        <v>1.4</v>
      </c>
      <c r="T49" s="316">
        <v>21.6</v>
      </c>
      <c r="U49" s="315">
        <v>-3.9</v>
      </c>
      <c r="V49" s="319">
        <v>10.045</v>
      </c>
      <c r="W49" s="253">
        <v>207.9</v>
      </c>
      <c r="Y49" s="73" t="str">
        <f>+LOOKUP(B49,COD_FIN!$C$5:$C$44,COD_FIN!$B$5:$B$44)</f>
        <v>MOS</v>
      </c>
      <c r="Z49" s="42">
        <f t="shared" si="6"/>
        <v>207.86329600000005</v>
      </c>
    </row>
    <row r="50" spans="1:26" x14ac:dyDescent="0.3">
      <c r="A50" s="32">
        <f t="shared" si="7"/>
        <v>40</v>
      </c>
      <c r="B50" s="308">
        <v>3600001</v>
      </c>
      <c r="C50" s="309">
        <v>99554</v>
      </c>
      <c r="D50" s="310" t="s">
        <v>349</v>
      </c>
      <c r="E50" s="311">
        <v>40483</v>
      </c>
      <c r="F50" s="312">
        <v>41913</v>
      </c>
      <c r="G50" s="313">
        <v>270</v>
      </c>
      <c r="H50" s="314">
        <v>340.3</v>
      </c>
      <c r="I50" s="314">
        <v>51.448</v>
      </c>
      <c r="J50" s="313">
        <v>3</v>
      </c>
      <c r="K50" s="315">
        <v>13.9</v>
      </c>
      <c r="L50" s="316">
        <v>48.192</v>
      </c>
      <c r="M50" s="315">
        <v>6.5</v>
      </c>
      <c r="N50" s="316">
        <v>38.015999999999998</v>
      </c>
      <c r="O50" s="317">
        <v>28</v>
      </c>
      <c r="P50" s="316">
        <v>32.832000000000001</v>
      </c>
      <c r="Q50" s="318">
        <v>-0.1</v>
      </c>
      <c r="R50" s="316">
        <v>36.299999999999997</v>
      </c>
      <c r="S50" s="317">
        <v>2.2000000000000002</v>
      </c>
      <c r="T50" s="316">
        <v>23.7</v>
      </c>
      <c r="U50" s="315">
        <v>-2.9</v>
      </c>
      <c r="V50" s="319">
        <v>12.932</v>
      </c>
      <c r="W50" s="253">
        <v>207.8</v>
      </c>
      <c r="Y50" s="73" t="str">
        <f>+LOOKUP(B50,COD_FIN!$C$5:$C$44,COD_FIN!$B$5:$B$44)</f>
        <v>MOS</v>
      </c>
      <c r="Z50" s="42">
        <f t="shared" si="6"/>
        <v>207.76256000000001</v>
      </c>
    </row>
    <row r="51" spans="1:26" x14ac:dyDescent="0.3">
      <c r="A51" s="32">
        <f t="shared" si="7"/>
        <v>41</v>
      </c>
      <c r="B51" s="308">
        <v>106500002</v>
      </c>
      <c r="C51" s="309">
        <v>96367</v>
      </c>
      <c r="D51" s="310" t="s">
        <v>156</v>
      </c>
      <c r="E51" s="311">
        <v>40179</v>
      </c>
      <c r="F51" s="312">
        <v>41852</v>
      </c>
      <c r="G51" s="313">
        <v>305</v>
      </c>
      <c r="H51" s="314">
        <v>319.5</v>
      </c>
      <c r="I51" s="314">
        <v>51.26</v>
      </c>
      <c r="J51" s="313">
        <v>3</v>
      </c>
      <c r="K51" s="315">
        <v>22.4</v>
      </c>
      <c r="L51" s="316">
        <v>34.56</v>
      </c>
      <c r="M51" s="315">
        <v>0.6</v>
      </c>
      <c r="N51" s="316">
        <v>30.24</v>
      </c>
      <c r="O51" s="317">
        <v>10.5</v>
      </c>
      <c r="P51" s="316">
        <v>19.2</v>
      </c>
      <c r="Q51" s="318">
        <v>-0.26</v>
      </c>
      <c r="R51" s="316">
        <v>35.9</v>
      </c>
      <c r="S51" s="317">
        <v>6.6</v>
      </c>
      <c r="T51" s="316">
        <v>20.100000000000001</v>
      </c>
      <c r="U51" s="315">
        <v>-6.9</v>
      </c>
      <c r="V51" s="319">
        <v>11.651</v>
      </c>
      <c r="W51" s="253">
        <v>207.8</v>
      </c>
      <c r="Y51" s="73" t="str">
        <f>+LOOKUP(B51,COD_FIN!$C$5:$C$44,COD_FIN!$B$5:$B$44)</f>
        <v>GVI</v>
      </c>
      <c r="Z51" s="42">
        <f t="shared" si="6"/>
        <v>207.75859200000005</v>
      </c>
    </row>
    <row r="52" spans="1:26" x14ac:dyDescent="0.3">
      <c r="A52" s="32">
        <f t="shared" si="7"/>
        <v>42</v>
      </c>
      <c r="B52" s="308">
        <v>1910117</v>
      </c>
      <c r="C52" s="309">
        <v>103044</v>
      </c>
      <c r="D52" s="310" t="s">
        <v>350</v>
      </c>
      <c r="E52" s="311">
        <v>39661</v>
      </c>
      <c r="F52" s="312">
        <v>42036</v>
      </c>
      <c r="G52" s="313">
        <v>45</v>
      </c>
      <c r="H52" s="314">
        <v>271.3</v>
      </c>
      <c r="I52" s="314">
        <v>40.72</v>
      </c>
      <c r="J52" s="313">
        <v>5</v>
      </c>
      <c r="K52" s="315">
        <v>18.3</v>
      </c>
      <c r="L52" s="316">
        <v>35.064</v>
      </c>
      <c r="M52" s="315">
        <v>1.3</v>
      </c>
      <c r="N52" s="316">
        <v>30.24</v>
      </c>
      <c r="O52" s="317">
        <v>21.7</v>
      </c>
      <c r="P52" s="316">
        <v>20.52</v>
      </c>
      <c r="Q52" s="318">
        <v>-0.26</v>
      </c>
      <c r="R52" s="316">
        <v>36.6</v>
      </c>
      <c r="S52" s="317">
        <v>1.2</v>
      </c>
      <c r="T52" s="316">
        <v>23.85</v>
      </c>
      <c r="U52" s="315">
        <v>-5</v>
      </c>
      <c r="V52" s="319">
        <v>17.2</v>
      </c>
      <c r="W52" s="253">
        <v>207.1</v>
      </c>
      <c r="Y52" s="73" t="str">
        <f>+LOOKUP(B52,COD_FIN!$C$5:$C$44,COD_FIN!$B$5:$B$44)</f>
        <v>HPL</v>
      </c>
      <c r="Z52" s="42">
        <f t="shared" si="6"/>
        <v>207.05267200000003</v>
      </c>
    </row>
    <row r="53" spans="1:26" x14ac:dyDescent="0.3">
      <c r="A53" s="32">
        <f t="shared" si="7"/>
        <v>43</v>
      </c>
      <c r="B53" s="308">
        <v>2750001</v>
      </c>
      <c r="C53" s="309">
        <v>98290</v>
      </c>
      <c r="D53" s="310">
        <v>5140</v>
      </c>
      <c r="E53" s="311">
        <v>40269</v>
      </c>
      <c r="F53" s="312">
        <v>41791</v>
      </c>
      <c r="G53" s="313">
        <v>305</v>
      </c>
      <c r="H53" s="314">
        <v>265.5</v>
      </c>
      <c r="I53" s="314">
        <v>47.7</v>
      </c>
      <c r="J53" s="313">
        <v>3</v>
      </c>
      <c r="K53" s="315">
        <v>6.1</v>
      </c>
      <c r="L53" s="316">
        <v>31.12</v>
      </c>
      <c r="M53" s="315">
        <v>10.9</v>
      </c>
      <c r="N53" s="316">
        <v>29.36</v>
      </c>
      <c r="O53" s="317">
        <v>1.4</v>
      </c>
      <c r="P53" s="316">
        <v>13.52</v>
      </c>
      <c r="Q53" s="318">
        <v>0.04</v>
      </c>
      <c r="R53" s="316">
        <v>25.2</v>
      </c>
      <c r="S53" s="317">
        <v>-4.4000000000000004</v>
      </c>
      <c r="T53" s="316">
        <v>20</v>
      </c>
      <c r="U53" s="315">
        <v>-0.2</v>
      </c>
      <c r="V53" s="319">
        <v>12.016999999999999</v>
      </c>
      <c r="W53" s="253">
        <v>203.9</v>
      </c>
      <c r="Y53" s="73" t="str">
        <f>+LOOKUP(B53,COD_FIN!$C$5:$C$44,COD_FIN!$B$5:$B$44)</f>
        <v>GSB</v>
      </c>
      <c r="Z53" s="42">
        <f t="shared" si="6"/>
        <v>203.86259200000003</v>
      </c>
    </row>
    <row r="54" spans="1:26" x14ac:dyDescent="0.3">
      <c r="A54" s="32">
        <f t="shared" si="7"/>
        <v>44</v>
      </c>
      <c r="B54" s="308">
        <v>102960001</v>
      </c>
      <c r="C54" s="309">
        <v>96727</v>
      </c>
      <c r="D54" s="310" t="s">
        <v>128</v>
      </c>
      <c r="E54" s="311">
        <v>40238</v>
      </c>
      <c r="F54" s="312">
        <v>41974</v>
      </c>
      <c r="G54" s="313">
        <v>249</v>
      </c>
      <c r="H54" s="314">
        <v>431.7</v>
      </c>
      <c r="I54" s="314">
        <v>51.59</v>
      </c>
      <c r="J54" s="313">
        <v>3</v>
      </c>
      <c r="K54" s="315">
        <v>7</v>
      </c>
      <c r="L54" s="316">
        <v>34.96</v>
      </c>
      <c r="M54" s="315">
        <v>14.8</v>
      </c>
      <c r="N54" s="316">
        <v>34.74</v>
      </c>
      <c r="O54" s="317">
        <v>37.1</v>
      </c>
      <c r="P54" s="316">
        <v>21.96</v>
      </c>
      <c r="Q54" s="318">
        <v>-0.05</v>
      </c>
      <c r="R54" s="316">
        <v>32.5</v>
      </c>
      <c r="S54" s="317">
        <v>2.4</v>
      </c>
      <c r="T54" s="316">
        <v>22.8</v>
      </c>
      <c r="U54" s="315">
        <v>-2.2000000000000002</v>
      </c>
      <c r="V54" s="319">
        <v>11.773</v>
      </c>
      <c r="W54" s="253">
        <v>200.7</v>
      </c>
      <c r="Y54" s="73" t="str">
        <f>+LOOKUP(B54,COD_FIN!$C$5:$C$44,COD_FIN!$B$5:$B$44)</f>
        <v>HLM</v>
      </c>
      <c r="Z54" s="42">
        <f t="shared" si="6"/>
        <v>200.65392</v>
      </c>
    </row>
    <row r="55" spans="1:26" x14ac:dyDescent="0.3">
      <c r="A55" s="32">
        <f t="shared" si="7"/>
        <v>45</v>
      </c>
      <c r="B55" s="308">
        <v>3600001</v>
      </c>
      <c r="C55" s="309">
        <v>85776</v>
      </c>
      <c r="D55" s="310" t="s">
        <v>14</v>
      </c>
      <c r="E55" s="311">
        <v>38687</v>
      </c>
      <c r="F55" s="312">
        <v>41852</v>
      </c>
      <c r="G55" s="313">
        <v>305</v>
      </c>
      <c r="H55" s="314">
        <v>114.7</v>
      </c>
      <c r="I55" s="314">
        <v>60.804000000000002</v>
      </c>
      <c r="J55" s="313">
        <v>7</v>
      </c>
      <c r="K55" s="315">
        <v>9.1</v>
      </c>
      <c r="L55" s="316">
        <v>52.506999999999998</v>
      </c>
      <c r="M55" s="315">
        <v>6.9</v>
      </c>
      <c r="N55" s="316">
        <v>43.588999999999999</v>
      </c>
      <c r="O55" s="317">
        <v>16.600000000000001</v>
      </c>
      <c r="P55" s="316">
        <v>36.4</v>
      </c>
      <c r="Q55" s="318">
        <v>0.02</v>
      </c>
      <c r="R55" s="316">
        <v>39</v>
      </c>
      <c r="S55" s="317">
        <v>0.1</v>
      </c>
      <c r="T55" s="316">
        <v>33.4</v>
      </c>
      <c r="U55" s="315">
        <v>1.6</v>
      </c>
      <c r="V55" s="319">
        <v>23.46</v>
      </c>
      <c r="W55" s="253">
        <v>200.4</v>
      </c>
      <c r="Y55" s="73" t="str">
        <f>+LOOKUP(B55,COD_FIN!$C$5:$C$44,COD_FIN!$B$5:$B$44)</f>
        <v>MOS</v>
      </c>
      <c r="Z55" s="42">
        <f t="shared" si="6"/>
        <v>200.39097599999999</v>
      </c>
    </row>
    <row r="56" spans="1:26" x14ac:dyDescent="0.3">
      <c r="A56" s="32">
        <f t="shared" si="7"/>
        <v>46</v>
      </c>
      <c r="B56" s="308">
        <v>102960001</v>
      </c>
      <c r="C56" s="309">
        <v>96093</v>
      </c>
      <c r="D56" s="310" t="s">
        <v>128</v>
      </c>
      <c r="E56" s="311">
        <v>40087</v>
      </c>
      <c r="F56" s="312">
        <v>41883</v>
      </c>
      <c r="G56" s="313">
        <v>305</v>
      </c>
      <c r="H56" s="314">
        <v>12.2</v>
      </c>
      <c r="I56" s="314">
        <v>53.57</v>
      </c>
      <c r="J56" s="313">
        <v>4</v>
      </c>
      <c r="K56" s="315">
        <v>11.7</v>
      </c>
      <c r="L56" s="316">
        <v>40.715000000000003</v>
      </c>
      <c r="M56" s="315">
        <v>7.5</v>
      </c>
      <c r="N56" s="316">
        <v>34.085000000000001</v>
      </c>
      <c r="O56" s="317">
        <v>17.2</v>
      </c>
      <c r="P56" s="316">
        <v>24.055</v>
      </c>
      <c r="Q56" s="318">
        <v>0.28000000000000003</v>
      </c>
      <c r="R56" s="316">
        <v>34.299999999999997</v>
      </c>
      <c r="S56" s="317">
        <v>-0.6</v>
      </c>
      <c r="T56" s="316">
        <v>23.5</v>
      </c>
      <c r="U56" s="315">
        <v>-2.4</v>
      </c>
      <c r="V56" s="319">
        <v>13.49</v>
      </c>
      <c r="W56" s="253">
        <v>199.8</v>
      </c>
      <c r="Y56" s="73" t="str">
        <f>+LOOKUP(B56,COD_FIN!$C$5:$C$44,COD_FIN!$B$5:$B$44)</f>
        <v>HLM</v>
      </c>
      <c r="Z56" s="42">
        <f t="shared" si="6"/>
        <v>199.76806399999998</v>
      </c>
    </row>
    <row r="57" spans="1:26" x14ac:dyDescent="0.3">
      <c r="A57" s="32">
        <f t="shared" si="7"/>
        <v>47</v>
      </c>
      <c r="B57" s="308">
        <v>3600001</v>
      </c>
      <c r="C57" s="309">
        <v>101941</v>
      </c>
      <c r="D57" s="310" t="s">
        <v>351</v>
      </c>
      <c r="E57" s="311">
        <v>40817</v>
      </c>
      <c r="F57" s="312">
        <v>42005</v>
      </c>
      <c r="G57" s="313">
        <v>199</v>
      </c>
      <c r="H57" s="314">
        <v>347.5</v>
      </c>
      <c r="I57" s="314">
        <v>46.216000000000001</v>
      </c>
      <c r="J57" s="313">
        <v>2</v>
      </c>
      <c r="K57" s="315">
        <v>9.5</v>
      </c>
      <c r="L57" s="316">
        <v>42.679000000000002</v>
      </c>
      <c r="M57" s="315">
        <v>13.1</v>
      </c>
      <c r="N57" s="316">
        <v>33.215000000000003</v>
      </c>
      <c r="O57" s="317">
        <v>39</v>
      </c>
      <c r="P57" s="316">
        <v>27.209</v>
      </c>
      <c r="Q57" s="318">
        <v>-0.24</v>
      </c>
      <c r="R57" s="316">
        <v>35.5</v>
      </c>
      <c r="S57" s="317">
        <v>2</v>
      </c>
      <c r="T57" s="316">
        <v>19.100000000000001</v>
      </c>
      <c r="U57" s="315">
        <v>-5.2</v>
      </c>
      <c r="V57" s="319">
        <v>8.9670000000000005</v>
      </c>
      <c r="W57" s="253">
        <v>199.2</v>
      </c>
      <c r="Y57" s="73" t="str">
        <f>+LOOKUP(B57,COD_FIN!$C$5:$C$44,COD_FIN!$B$5:$B$44)</f>
        <v>MOS</v>
      </c>
      <c r="Z57" s="42">
        <f t="shared" si="6"/>
        <v>199.15308800000003</v>
      </c>
    </row>
    <row r="58" spans="1:26" x14ac:dyDescent="0.3">
      <c r="A58" s="32">
        <f t="shared" si="7"/>
        <v>48</v>
      </c>
      <c r="B58" s="308">
        <v>3600001</v>
      </c>
      <c r="C58" s="309">
        <v>99547</v>
      </c>
      <c r="D58" s="310" t="s">
        <v>182</v>
      </c>
      <c r="E58" s="311">
        <v>40452</v>
      </c>
      <c r="F58" s="312">
        <v>41730</v>
      </c>
      <c r="G58" s="313">
        <v>305</v>
      </c>
      <c r="H58" s="314">
        <v>589.70000000000005</v>
      </c>
      <c r="I58" s="314">
        <v>50.49</v>
      </c>
      <c r="J58" s="313">
        <v>2</v>
      </c>
      <c r="K58" s="315">
        <v>14.8</v>
      </c>
      <c r="L58" s="316">
        <v>45.41</v>
      </c>
      <c r="M58" s="315">
        <v>6.6</v>
      </c>
      <c r="N58" s="316">
        <v>36.67</v>
      </c>
      <c r="O58" s="317">
        <v>30.1</v>
      </c>
      <c r="P58" s="316">
        <v>28.785</v>
      </c>
      <c r="Q58" s="318">
        <v>0.06</v>
      </c>
      <c r="R58" s="316">
        <v>36.5</v>
      </c>
      <c r="S58" s="317">
        <v>5.4</v>
      </c>
      <c r="T58" s="316">
        <v>21.1</v>
      </c>
      <c r="U58" s="315">
        <v>-2.5</v>
      </c>
      <c r="V58" s="319">
        <v>9.5549999999999997</v>
      </c>
      <c r="W58" s="253">
        <v>198.1</v>
      </c>
      <c r="Y58" s="73" t="str">
        <f>+LOOKUP(B58,COD_FIN!$C$5:$C$44,COD_FIN!$B$5:$B$44)</f>
        <v>MOS</v>
      </c>
      <c r="Z58" s="42">
        <f t="shared" si="6"/>
        <v>198.07500800000003</v>
      </c>
    </row>
    <row r="59" spans="1:26" x14ac:dyDescent="0.3">
      <c r="A59" s="32">
        <f t="shared" si="7"/>
        <v>49</v>
      </c>
      <c r="B59" s="308">
        <v>2750001</v>
      </c>
      <c r="C59" s="309">
        <v>94940</v>
      </c>
      <c r="D59" s="310" t="s">
        <v>323</v>
      </c>
      <c r="E59" s="311">
        <v>39873</v>
      </c>
      <c r="F59" s="312">
        <v>41883</v>
      </c>
      <c r="G59" s="313">
        <v>241</v>
      </c>
      <c r="H59" s="314">
        <v>469.7</v>
      </c>
      <c r="I59" s="314">
        <v>51.579000000000001</v>
      </c>
      <c r="J59" s="313">
        <v>4</v>
      </c>
      <c r="K59" s="315">
        <v>10.199999999999999</v>
      </c>
      <c r="L59" s="316">
        <v>35.6</v>
      </c>
      <c r="M59" s="315">
        <v>11.3</v>
      </c>
      <c r="N59" s="316">
        <v>33.840000000000003</v>
      </c>
      <c r="O59" s="317">
        <v>4.9000000000000004</v>
      </c>
      <c r="P59" s="316">
        <v>18.64</v>
      </c>
      <c r="Q59" s="318">
        <v>-0.16</v>
      </c>
      <c r="R59" s="316">
        <v>32.4</v>
      </c>
      <c r="S59" s="317">
        <v>2.5</v>
      </c>
      <c r="T59" s="316">
        <v>29.2</v>
      </c>
      <c r="U59" s="315">
        <v>-3.7</v>
      </c>
      <c r="V59" s="319">
        <v>17.466000000000001</v>
      </c>
      <c r="W59" s="253">
        <v>197.2</v>
      </c>
      <c r="Y59" s="73" t="str">
        <f>+LOOKUP(B59,COD_FIN!$C$5:$C$44,COD_FIN!$B$5:$B$44)</f>
        <v>GSB</v>
      </c>
      <c r="Z59" s="42">
        <f t="shared" si="6"/>
        <v>197.21779200000003</v>
      </c>
    </row>
    <row r="60" spans="1:26" x14ac:dyDescent="0.3">
      <c r="A60" s="32">
        <f t="shared" si="7"/>
        <v>50</v>
      </c>
      <c r="B60" s="308">
        <v>3600001</v>
      </c>
      <c r="C60" s="309">
        <v>96195</v>
      </c>
      <c r="D60" s="310">
        <v>53951308</v>
      </c>
      <c r="E60" s="311">
        <v>39904</v>
      </c>
      <c r="F60" s="312">
        <v>42156</v>
      </c>
      <c r="G60" s="313">
        <v>37</v>
      </c>
      <c r="H60" s="314">
        <v>71.7</v>
      </c>
      <c r="I60" s="314">
        <v>49.896000000000001</v>
      </c>
      <c r="J60" s="313">
        <v>5</v>
      </c>
      <c r="K60" s="315">
        <v>13.5</v>
      </c>
      <c r="L60" s="316">
        <v>47.7</v>
      </c>
      <c r="M60" s="315">
        <v>2.6</v>
      </c>
      <c r="N60" s="316">
        <v>37.26</v>
      </c>
      <c r="O60" s="317">
        <v>14.3</v>
      </c>
      <c r="P60" s="316">
        <v>31.77</v>
      </c>
      <c r="Q60" s="318">
        <v>-0.05</v>
      </c>
      <c r="R60" s="316">
        <v>36.299999999999997</v>
      </c>
      <c r="S60" s="317">
        <v>1.4</v>
      </c>
      <c r="T60" s="316">
        <v>19.98</v>
      </c>
      <c r="U60" s="315">
        <v>-0.1</v>
      </c>
      <c r="V60" s="319">
        <v>12.72</v>
      </c>
      <c r="W60" s="253">
        <v>196.7</v>
      </c>
      <c r="Y60" s="73" t="str">
        <f>+LOOKUP(B60,COD_FIN!$C$5:$C$44,COD_FIN!$B$5:$B$44)</f>
        <v>MOS</v>
      </c>
      <c r="Z60" s="42">
        <f t="shared" si="6"/>
        <v>196.70576000000003</v>
      </c>
    </row>
    <row r="61" spans="1:26" x14ac:dyDescent="0.3">
      <c r="B61" s="89"/>
      <c r="Q61" s="109"/>
    </row>
    <row r="62" spans="1:26" x14ac:dyDescent="0.3">
      <c r="B62" s="89"/>
      <c r="Q62" s="109"/>
    </row>
    <row r="63" spans="1:26" x14ac:dyDescent="0.3">
      <c r="B63" s="89"/>
      <c r="Q63" s="109"/>
    </row>
    <row r="64" spans="1:26" x14ac:dyDescent="0.3">
      <c r="B64" s="89"/>
      <c r="Q64" s="109"/>
    </row>
    <row r="65" spans="2:17" x14ac:dyDescent="0.3">
      <c r="B65" s="89"/>
      <c r="Q65" s="109"/>
    </row>
    <row r="66" spans="2:17" x14ac:dyDescent="0.3">
      <c r="B66" s="89"/>
      <c r="Q66" s="109"/>
    </row>
    <row r="67" spans="2:17" x14ac:dyDescent="0.3">
      <c r="B67" s="89"/>
    </row>
    <row r="68" spans="2:17" x14ac:dyDescent="0.3">
      <c r="B68" s="89"/>
    </row>
    <row r="69" spans="2:17" x14ac:dyDescent="0.3">
      <c r="B69" s="89"/>
    </row>
    <row r="70" spans="2:17" x14ac:dyDescent="0.3">
      <c r="B70" s="89"/>
    </row>
    <row r="71" spans="2:17" x14ac:dyDescent="0.3">
      <c r="B71" s="89"/>
    </row>
    <row r="72" spans="2:17" x14ac:dyDescent="0.3">
      <c r="B72" s="89"/>
    </row>
    <row r="73" spans="2:17" x14ac:dyDescent="0.3">
      <c r="B73" s="89"/>
    </row>
    <row r="74" spans="2:17" x14ac:dyDescent="0.3">
      <c r="B74" s="89"/>
    </row>
    <row r="75" spans="2:17" x14ac:dyDescent="0.3">
      <c r="B75" s="89"/>
    </row>
    <row r="76" spans="2:17" x14ac:dyDescent="0.3">
      <c r="B76" s="89"/>
    </row>
    <row r="77" spans="2:17" x14ac:dyDescent="0.3">
      <c r="B77" s="89"/>
    </row>
    <row r="78" spans="2:17" x14ac:dyDescent="0.3">
      <c r="B78" s="89"/>
    </row>
    <row r="79" spans="2:17" x14ac:dyDescent="0.3">
      <c r="B79" s="89"/>
    </row>
    <row r="80" spans="2:17" x14ac:dyDescent="0.3">
      <c r="B80" s="89"/>
    </row>
    <row r="81" spans="2:2" x14ac:dyDescent="0.3">
      <c r="B81" s="89"/>
    </row>
    <row r="82" spans="2:2" x14ac:dyDescent="0.3">
      <c r="B82" s="89"/>
    </row>
    <row r="83" spans="2:2" x14ac:dyDescent="0.3">
      <c r="B83" s="89"/>
    </row>
    <row r="84" spans="2:2" x14ac:dyDescent="0.3">
      <c r="B84" s="89"/>
    </row>
    <row r="85" spans="2:2" x14ac:dyDescent="0.3">
      <c r="B85" s="89"/>
    </row>
    <row r="86" spans="2:2" x14ac:dyDescent="0.3">
      <c r="B86" s="89"/>
    </row>
    <row r="87" spans="2:2" x14ac:dyDescent="0.3">
      <c r="B87" s="89"/>
    </row>
    <row r="88" spans="2:2" x14ac:dyDescent="0.3">
      <c r="B88" s="89"/>
    </row>
    <row r="89" spans="2:2" x14ac:dyDescent="0.3">
      <c r="B89" s="89"/>
    </row>
    <row r="90" spans="2:2" x14ac:dyDescent="0.3">
      <c r="B90" s="89"/>
    </row>
    <row r="91" spans="2:2" x14ac:dyDescent="0.3">
      <c r="B91" s="89"/>
    </row>
    <row r="92" spans="2:2" x14ac:dyDescent="0.3">
      <c r="B92" s="89"/>
    </row>
    <row r="93" spans="2:2" x14ac:dyDescent="0.3">
      <c r="B93" s="89"/>
    </row>
    <row r="94" spans="2:2" x14ac:dyDescent="0.3">
      <c r="B94" s="89"/>
    </row>
    <row r="95" spans="2:2" x14ac:dyDescent="0.3">
      <c r="B95" s="89"/>
    </row>
    <row r="96" spans="2:2" x14ac:dyDescent="0.3">
      <c r="B96" s="89"/>
    </row>
    <row r="97" spans="2:23" s="25" customFormat="1" x14ac:dyDescent="0.3">
      <c r="B97" s="89"/>
      <c r="C97" s="92"/>
      <c r="D97" s="88"/>
      <c r="E97" s="48"/>
      <c r="F97" s="54"/>
      <c r="G97" s="28"/>
      <c r="H97" s="42"/>
      <c r="I97" s="43"/>
      <c r="J97" s="28"/>
      <c r="K97" s="42"/>
      <c r="L97" s="84"/>
      <c r="M97" s="42"/>
      <c r="N97" s="84"/>
      <c r="O97" s="29"/>
      <c r="P97" s="84"/>
      <c r="Q97" s="29"/>
      <c r="R97" s="84"/>
      <c r="S97" s="26"/>
      <c r="T97" s="84"/>
      <c r="U97" s="42"/>
      <c r="V97" s="29"/>
      <c r="W97" s="254"/>
    </row>
    <row r="98" spans="2:23" x14ac:dyDescent="0.3">
      <c r="B98" s="89"/>
    </row>
    <row r="99" spans="2:23" x14ac:dyDescent="0.3">
      <c r="B99" s="89"/>
    </row>
    <row r="100" spans="2:23" x14ac:dyDescent="0.3">
      <c r="B100" s="89"/>
    </row>
    <row r="101" spans="2:23" x14ac:dyDescent="0.3">
      <c r="B101" s="89"/>
    </row>
    <row r="102" spans="2:23" x14ac:dyDescent="0.3">
      <c r="B102" s="89"/>
    </row>
    <row r="103" spans="2:23" x14ac:dyDescent="0.3">
      <c r="B103" s="89"/>
    </row>
    <row r="104" spans="2:23" x14ac:dyDescent="0.3">
      <c r="B104" s="89"/>
    </row>
    <row r="105" spans="2:23" x14ac:dyDescent="0.3">
      <c r="B105" s="89"/>
    </row>
    <row r="106" spans="2:23" x14ac:dyDescent="0.3">
      <c r="B106" s="89"/>
    </row>
    <row r="107" spans="2:23" x14ac:dyDescent="0.3">
      <c r="B107" s="89"/>
    </row>
    <row r="108" spans="2:23" x14ac:dyDescent="0.3">
      <c r="B108" s="89"/>
    </row>
    <row r="109" spans="2:23" x14ac:dyDescent="0.3">
      <c r="B109" s="89"/>
    </row>
    <row r="110" spans="2:23" x14ac:dyDescent="0.3">
      <c r="B110" s="89"/>
    </row>
    <row r="111" spans="2:23" x14ac:dyDescent="0.3">
      <c r="B111" s="89"/>
    </row>
    <row r="112" spans="2:23" x14ac:dyDescent="0.3">
      <c r="B112" s="89"/>
    </row>
    <row r="113" spans="2:2" x14ac:dyDescent="0.3">
      <c r="B113" s="89"/>
    </row>
    <row r="114" spans="2:2" x14ac:dyDescent="0.3">
      <c r="B114" s="89"/>
    </row>
    <row r="115" spans="2:2" x14ac:dyDescent="0.3">
      <c r="B115" s="89"/>
    </row>
    <row r="116" spans="2:2" x14ac:dyDescent="0.3">
      <c r="B116" s="89"/>
    </row>
    <row r="117" spans="2:2" x14ac:dyDescent="0.3">
      <c r="B117" s="89"/>
    </row>
    <row r="118" spans="2:2" x14ac:dyDescent="0.3">
      <c r="B118" s="89"/>
    </row>
    <row r="119" spans="2:2" x14ac:dyDescent="0.3">
      <c r="B119" s="89"/>
    </row>
    <row r="120" spans="2:2" x14ac:dyDescent="0.3">
      <c r="B120" s="89"/>
    </row>
    <row r="121" spans="2:2" x14ac:dyDescent="0.3">
      <c r="B121" s="89"/>
    </row>
    <row r="122" spans="2:2" x14ac:dyDescent="0.3">
      <c r="B122" s="89"/>
    </row>
    <row r="123" spans="2:2" x14ac:dyDescent="0.3">
      <c r="B123" s="89"/>
    </row>
    <row r="124" spans="2:2" x14ac:dyDescent="0.3">
      <c r="B124" s="89"/>
    </row>
    <row r="125" spans="2:2" x14ac:dyDescent="0.3">
      <c r="B125" s="89"/>
    </row>
    <row r="126" spans="2:2" x14ac:dyDescent="0.3">
      <c r="B126" s="89"/>
    </row>
    <row r="127" spans="2:2" x14ac:dyDescent="0.3">
      <c r="B127" s="89"/>
    </row>
    <row r="128" spans="2:2" x14ac:dyDescent="0.3">
      <c r="B128" s="89"/>
    </row>
    <row r="129" spans="2:21" x14ac:dyDescent="0.3">
      <c r="B129" s="89"/>
    </row>
    <row r="130" spans="2:21" x14ac:dyDescent="0.3">
      <c r="B130" s="89"/>
    </row>
    <row r="131" spans="2:21" x14ac:dyDescent="0.3">
      <c r="B131" s="89"/>
    </row>
    <row r="132" spans="2:21" x14ac:dyDescent="0.3">
      <c r="B132" s="89"/>
    </row>
    <row r="133" spans="2:21" x14ac:dyDescent="0.3">
      <c r="B133" s="89"/>
    </row>
    <row r="134" spans="2:21" x14ac:dyDescent="0.3">
      <c r="B134" s="89"/>
    </row>
    <row r="135" spans="2:21" x14ac:dyDescent="0.3">
      <c r="B135" s="89"/>
    </row>
    <row r="136" spans="2:21" x14ac:dyDescent="0.3">
      <c r="B136" s="89"/>
    </row>
    <row r="137" spans="2:21" x14ac:dyDescent="0.3">
      <c r="B137" s="94"/>
      <c r="C137" s="91"/>
      <c r="D137" s="51"/>
      <c r="F137" s="48"/>
      <c r="H137" s="26"/>
      <c r="I137" s="29"/>
      <c r="K137" s="26"/>
      <c r="M137" s="26"/>
      <c r="U137" s="26"/>
    </row>
    <row r="138" spans="2:21" x14ac:dyDescent="0.3">
      <c r="B138" s="89"/>
    </row>
    <row r="139" spans="2:21" x14ac:dyDescent="0.3">
      <c r="B139" s="89"/>
    </row>
    <row r="140" spans="2:21" x14ac:dyDescent="0.3">
      <c r="B140" s="89"/>
    </row>
    <row r="141" spans="2:21" x14ac:dyDescent="0.3">
      <c r="B141" s="89"/>
    </row>
    <row r="142" spans="2:21" x14ac:dyDescent="0.3">
      <c r="B142" s="89"/>
    </row>
    <row r="143" spans="2:21" x14ac:dyDescent="0.3">
      <c r="B143" s="89"/>
    </row>
    <row r="144" spans="2:21" x14ac:dyDescent="0.3">
      <c r="B144" s="89"/>
    </row>
    <row r="145" spans="2:2" x14ac:dyDescent="0.3">
      <c r="B145" s="89"/>
    </row>
    <row r="146" spans="2:2" x14ac:dyDescent="0.3">
      <c r="B146" s="89"/>
    </row>
    <row r="147" spans="2:2" x14ac:dyDescent="0.3">
      <c r="B147" s="89"/>
    </row>
    <row r="148" spans="2:2" x14ac:dyDescent="0.3">
      <c r="B148" s="89"/>
    </row>
    <row r="149" spans="2:2" x14ac:dyDescent="0.3">
      <c r="B149" s="89"/>
    </row>
    <row r="150" spans="2:2" x14ac:dyDescent="0.3">
      <c r="B150" s="89"/>
    </row>
    <row r="151" spans="2:2" x14ac:dyDescent="0.3">
      <c r="B151" s="89"/>
    </row>
    <row r="152" spans="2:2" x14ac:dyDescent="0.3">
      <c r="B152" s="89"/>
    </row>
    <row r="153" spans="2:2" x14ac:dyDescent="0.3">
      <c r="B153" s="89"/>
    </row>
    <row r="154" spans="2:2" x14ac:dyDescent="0.3">
      <c r="B154" s="89"/>
    </row>
    <row r="155" spans="2:2" x14ac:dyDescent="0.3">
      <c r="B155" s="89"/>
    </row>
    <row r="156" spans="2:2" x14ac:dyDescent="0.3">
      <c r="B156" s="89"/>
    </row>
    <row r="157" spans="2:2" x14ac:dyDescent="0.3">
      <c r="B157" s="89"/>
    </row>
    <row r="158" spans="2:2" x14ac:dyDescent="0.3">
      <c r="B158" s="89"/>
    </row>
    <row r="159" spans="2:2" x14ac:dyDescent="0.3">
      <c r="B159" s="89"/>
    </row>
    <row r="160" spans="2:2" x14ac:dyDescent="0.3">
      <c r="B160" s="89"/>
    </row>
    <row r="161" spans="2:2" x14ac:dyDescent="0.3">
      <c r="B161" s="89"/>
    </row>
    <row r="162" spans="2:2" x14ac:dyDescent="0.3">
      <c r="B162" s="89"/>
    </row>
    <row r="163" spans="2:2" x14ac:dyDescent="0.3">
      <c r="B163" s="89"/>
    </row>
    <row r="164" spans="2:2" x14ac:dyDescent="0.3">
      <c r="B164" s="89"/>
    </row>
    <row r="165" spans="2:2" x14ac:dyDescent="0.3">
      <c r="B165" s="89"/>
    </row>
    <row r="166" spans="2:2" x14ac:dyDescent="0.3">
      <c r="B166" s="89"/>
    </row>
    <row r="167" spans="2:2" x14ac:dyDescent="0.3">
      <c r="B167" s="89"/>
    </row>
    <row r="168" spans="2:2" x14ac:dyDescent="0.3">
      <c r="B168" s="89"/>
    </row>
    <row r="169" spans="2:2" x14ac:dyDescent="0.3">
      <c r="B169" s="89"/>
    </row>
    <row r="170" spans="2:2" x14ac:dyDescent="0.3">
      <c r="B170" s="89"/>
    </row>
    <row r="171" spans="2:2" x14ac:dyDescent="0.3">
      <c r="B171" s="89"/>
    </row>
    <row r="172" spans="2:2" x14ac:dyDescent="0.3">
      <c r="B172" s="89"/>
    </row>
    <row r="173" spans="2:2" x14ac:dyDescent="0.3">
      <c r="B173" s="89"/>
    </row>
    <row r="174" spans="2:2" x14ac:dyDescent="0.3">
      <c r="B174" s="89"/>
    </row>
    <row r="175" spans="2:2" x14ac:dyDescent="0.3">
      <c r="B175" s="89"/>
    </row>
    <row r="176" spans="2:2" x14ac:dyDescent="0.3">
      <c r="B176" s="89"/>
    </row>
    <row r="177" spans="2:2" x14ac:dyDescent="0.3">
      <c r="B177" s="89"/>
    </row>
    <row r="178" spans="2:2" x14ac:dyDescent="0.3">
      <c r="B178" s="89"/>
    </row>
    <row r="179" spans="2:2" x14ac:dyDescent="0.3">
      <c r="B179" s="89"/>
    </row>
    <row r="180" spans="2:2" x14ac:dyDescent="0.3">
      <c r="B180" s="89"/>
    </row>
    <row r="181" spans="2:2" x14ac:dyDescent="0.3">
      <c r="B181" s="89"/>
    </row>
    <row r="182" spans="2:2" x14ac:dyDescent="0.3">
      <c r="B182" s="89"/>
    </row>
    <row r="183" spans="2:2" x14ac:dyDescent="0.3">
      <c r="B183" s="89"/>
    </row>
    <row r="184" spans="2:2" x14ac:dyDescent="0.3">
      <c r="B184" s="89"/>
    </row>
    <row r="185" spans="2:2" x14ac:dyDescent="0.3">
      <c r="B185" s="89"/>
    </row>
    <row r="186" spans="2:2" x14ac:dyDescent="0.3">
      <c r="B186" s="89"/>
    </row>
    <row r="187" spans="2:2" x14ac:dyDescent="0.3">
      <c r="B187" s="89"/>
    </row>
    <row r="188" spans="2:2" x14ac:dyDescent="0.3">
      <c r="B188" s="89"/>
    </row>
    <row r="189" spans="2:2" x14ac:dyDescent="0.3">
      <c r="B189" s="89"/>
    </row>
    <row r="190" spans="2:2" x14ac:dyDescent="0.3">
      <c r="B190" s="89"/>
    </row>
    <row r="191" spans="2:2" x14ac:dyDescent="0.3">
      <c r="B191" s="89"/>
    </row>
    <row r="192" spans="2:2" x14ac:dyDescent="0.3">
      <c r="B192" s="89"/>
    </row>
    <row r="193" spans="2:2" x14ac:dyDescent="0.3">
      <c r="B193" s="89"/>
    </row>
    <row r="194" spans="2:2" x14ac:dyDescent="0.3">
      <c r="B194" s="89"/>
    </row>
    <row r="195" spans="2:2" x14ac:dyDescent="0.3">
      <c r="B195" s="89"/>
    </row>
    <row r="196" spans="2:2" x14ac:dyDescent="0.3">
      <c r="B196" s="89"/>
    </row>
    <row r="197" spans="2:2" x14ac:dyDescent="0.3">
      <c r="B197" s="89"/>
    </row>
    <row r="198" spans="2:2" x14ac:dyDescent="0.3">
      <c r="B198" s="89"/>
    </row>
    <row r="199" spans="2:2" x14ac:dyDescent="0.3">
      <c r="B199" s="89"/>
    </row>
    <row r="200" spans="2:2" x14ac:dyDescent="0.3">
      <c r="B200" s="89"/>
    </row>
    <row r="201" spans="2:2" x14ac:dyDescent="0.3">
      <c r="B201" s="89"/>
    </row>
    <row r="202" spans="2:2" x14ac:dyDescent="0.3">
      <c r="B202" s="89"/>
    </row>
    <row r="203" spans="2:2" x14ac:dyDescent="0.3">
      <c r="B203" s="89"/>
    </row>
    <row r="204" spans="2:2" x14ac:dyDescent="0.3">
      <c r="B204" s="89"/>
    </row>
    <row r="205" spans="2:2" x14ac:dyDescent="0.3">
      <c r="B205" s="89"/>
    </row>
    <row r="206" spans="2:2" x14ac:dyDescent="0.3">
      <c r="B206" s="89"/>
    </row>
    <row r="207" spans="2:2" x14ac:dyDescent="0.3">
      <c r="B207" s="89"/>
    </row>
    <row r="208" spans="2:2" x14ac:dyDescent="0.3">
      <c r="B208" s="89"/>
    </row>
    <row r="209" spans="2:2" x14ac:dyDescent="0.3">
      <c r="B209" s="89"/>
    </row>
    <row r="210" spans="2:2" x14ac:dyDescent="0.3">
      <c r="B210" s="89"/>
    </row>
    <row r="211" spans="2:2" x14ac:dyDescent="0.3">
      <c r="B211" s="89"/>
    </row>
    <row r="212" spans="2:2" x14ac:dyDescent="0.3">
      <c r="B212" s="89"/>
    </row>
    <row r="213" spans="2:2" x14ac:dyDescent="0.3">
      <c r="B213" s="89"/>
    </row>
    <row r="214" spans="2:2" x14ac:dyDescent="0.3">
      <c r="B214" s="89"/>
    </row>
    <row r="215" spans="2:2" x14ac:dyDescent="0.3">
      <c r="B215" s="89"/>
    </row>
    <row r="216" spans="2:2" x14ac:dyDescent="0.3">
      <c r="B216" s="89"/>
    </row>
    <row r="217" spans="2:2" x14ac:dyDescent="0.3">
      <c r="B217" s="89"/>
    </row>
    <row r="218" spans="2:2" x14ac:dyDescent="0.3">
      <c r="B218" s="89"/>
    </row>
    <row r="219" spans="2:2" x14ac:dyDescent="0.3">
      <c r="B219" s="89"/>
    </row>
    <row r="220" spans="2:2" x14ac:dyDescent="0.3">
      <c r="B220" s="89"/>
    </row>
    <row r="221" spans="2:2" x14ac:dyDescent="0.3">
      <c r="B221" s="89"/>
    </row>
    <row r="222" spans="2:2" x14ac:dyDescent="0.3">
      <c r="B222" s="89"/>
    </row>
    <row r="223" spans="2:2" x14ac:dyDescent="0.3">
      <c r="B223" s="89"/>
    </row>
    <row r="224" spans="2:2" x14ac:dyDescent="0.3">
      <c r="B224" s="89"/>
    </row>
    <row r="225" spans="2:2" x14ac:dyDescent="0.3">
      <c r="B225" s="89"/>
    </row>
    <row r="226" spans="2:2" x14ac:dyDescent="0.3">
      <c r="B226" s="89"/>
    </row>
    <row r="227" spans="2:2" x14ac:dyDescent="0.3">
      <c r="B227" s="89"/>
    </row>
    <row r="228" spans="2:2" x14ac:dyDescent="0.3">
      <c r="B228" s="89"/>
    </row>
    <row r="229" spans="2:2" x14ac:dyDescent="0.3">
      <c r="B229" s="89"/>
    </row>
    <row r="230" spans="2:2" x14ac:dyDescent="0.3">
      <c r="B230" s="89"/>
    </row>
    <row r="231" spans="2:2" x14ac:dyDescent="0.3">
      <c r="B231" s="89"/>
    </row>
    <row r="232" spans="2:2" x14ac:dyDescent="0.3">
      <c r="B232" s="89"/>
    </row>
    <row r="233" spans="2:2" x14ac:dyDescent="0.3">
      <c r="B233" s="89"/>
    </row>
    <row r="234" spans="2:2" x14ac:dyDescent="0.3">
      <c r="B234" s="89"/>
    </row>
    <row r="235" spans="2:2" x14ac:dyDescent="0.3">
      <c r="B235" s="89"/>
    </row>
    <row r="236" spans="2:2" x14ac:dyDescent="0.3">
      <c r="B236" s="89"/>
    </row>
    <row r="237" spans="2:2" x14ac:dyDescent="0.3">
      <c r="B237" s="89"/>
    </row>
    <row r="238" spans="2:2" x14ac:dyDescent="0.3">
      <c r="B238" s="89"/>
    </row>
    <row r="239" spans="2:2" x14ac:dyDescent="0.3">
      <c r="B239" s="89"/>
    </row>
    <row r="240" spans="2:2" x14ac:dyDescent="0.3">
      <c r="B240" s="89"/>
    </row>
    <row r="241" spans="2:2" x14ac:dyDescent="0.3">
      <c r="B241" s="89"/>
    </row>
    <row r="242" spans="2:2" x14ac:dyDescent="0.3">
      <c r="B242" s="89"/>
    </row>
    <row r="243" spans="2:2" x14ac:dyDescent="0.3">
      <c r="B243" s="89"/>
    </row>
    <row r="244" spans="2:2" x14ac:dyDescent="0.3">
      <c r="B244" s="89"/>
    </row>
    <row r="245" spans="2:2" x14ac:dyDescent="0.3">
      <c r="B245" s="89"/>
    </row>
    <row r="246" spans="2:2" x14ac:dyDescent="0.3">
      <c r="B246" s="89"/>
    </row>
    <row r="247" spans="2:2" x14ac:dyDescent="0.3">
      <c r="B247" s="89"/>
    </row>
    <row r="248" spans="2:2" x14ac:dyDescent="0.3">
      <c r="B248" s="89"/>
    </row>
    <row r="249" spans="2:2" x14ac:dyDescent="0.3">
      <c r="B249" s="89"/>
    </row>
    <row r="250" spans="2:2" x14ac:dyDescent="0.3">
      <c r="B250" s="89"/>
    </row>
    <row r="251" spans="2:2" x14ac:dyDescent="0.3">
      <c r="B251" s="89"/>
    </row>
    <row r="252" spans="2:2" x14ac:dyDescent="0.3">
      <c r="B252" s="89"/>
    </row>
    <row r="253" spans="2:2" x14ac:dyDescent="0.3">
      <c r="B253" s="89"/>
    </row>
    <row r="254" spans="2:2" x14ac:dyDescent="0.3">
      <c r="B254" s="89"/>
    </row>
    <row r="255" spans="2:2" x14ac:dyDescent="0.3">
      <c r="B255" s="89"/>
    </row>
    <row r="256" spans="2:2" x14ac:dyDescent="0.3">
      <c r="B256" s="89"/>
    </row>
    <row r="257" spans="2:2" x14ac:dyDescent="0.3">
      <c r="B257" s="89"/>
    </row>
    <row r="258" spans="2:2" x14ac:dyDescent="0.3">
      <c r="B258" s="89"/>
    </row>
    <row r="259" spans="2:2" x14ac:dyDescent="0.3">
      <c r="B259" s="89"/>
    </row>
    <row r="260" spans="2:2" x14ac:dyDescent="0.3">
      <c r="B260" s="89"/>
    </row>
  </sheetData>
  <sheetProtection password="91E6" sheet="1" objects="1" scenarios="1" autoFilter="0" pivotTables="0"/>
  <autoFilter ref="A10:W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G16" sqref="G16"/>
    </sheetView>
  </sheetViews>
  <sheetFormatPr baseColWidth="10" defaultRowHeight="13.5" x14ac:dyDescent="0.3"/>
  <cols>
    <col min="1" max="1" width="3.5703125" style="117" customWidth="1"/>
    <col min="2" max="2" width="9.28515625" style="115" customWidth="1"/>
    <col min="3" max="3" width="9.28515625" style="126" customWidth="1"/>
    <col min="4" max="4" width="9.28515625" style="125" customWidth="1"/>
    <col min="5" max="5" width="9.28515625" style="124" customWidth="1"/>
    <col min="6" max="6" width="9.28515625" style="123" customWidth="1"/>
    <col min="7" max="7" width="9.28515625" style="120" customWidth="1"/>
    <col min="8" max="8" width="9.28515625" style="122" customWidth="1"/>
    <col min="9" max="9" width="9.28515625" style="121" customWidth="1"/>
    <col min="10" max="10" width="9.28515625" style="255" customWidth="1"/>
    <col min="11" max="11" width="3.85546875" style="119" hidden="1" customWidth="1"/>
    <col min="12" max="12" width="3.140625" style="118" hidden="1" customWidth="1"/>
    <col min="13" max="13" width="7" style="117" hidden="1" customWidth="1"/>
    <col min="14" max="14" width="7" style="116" hidden="1" customWidth="1"/>
    <col min="15" max="15" width="0" style="115" hidden="1" customWidth="1"/>
    <col min="16" max="16384" width="11.42578125" style="115"/>
  </cols>
  <sheetData>
    <row r="1" spans="1:14" s="135" customFormat="1" x14ac:dyDescent="0.3">
      <c r="A1" s="120"/>
      <c r="B1" s="132" t="s">
        <v>306</v>
      </c>
      <c r="C1" s="163"/>
      <c r="D1" s="132"/>
      <c r="E1" s="124"/>
      <c r="F1" s="124"/>
      <c r="G1" s="120"/>
      <c r="H1" s="205"/>
      <c r="I1" s="206"/>
      <c r="J1" s="255"/>
      <c r="K1" s="119"/>
      <c r="L1" s="118"/>
      <c r="M1" s="132"/>
      <c r="N1" s="116"/>
    </row>
    <row r="2" spans="1:14" s="135" customFormat="1" x14ac:dyDescent="0.3">
      <c r="A2" s="120"/>
      <c r="B2" s="268">
        <v>42262</v>
      </c>
      <c r="C2" s="133"/>
      <c r="D2" s="132"/>
      <c r="E2" s="124"/>
      <c r="F2" s="124"/>
      <c r="G2" s="120"/>
      <c r="H2" s="205"/>
      <c r="I2" s="206"/>
      <c r="J2" s="255"/>
      <c r="K2" s="119"/>
      <c r="L2" s="118"/>
      <c r="M2" s="147"/>
      <c r="N2" s="116"/>
    </row>
    <row r="3" spans="1:14" s="135" customFormat="1" x14ac:dyDescent="0.3">
      <c r="A3" s="120"/>
      <c r="B3" s="162"/>
      <c r="C3" s="133"/>
      <c r="D3" s="132"/>
      <c r="E3" s="124"/>
      <c r="F3" s="124"/>
      <c r="G3" s="120"/>
      <c r="H3" s="205"/>
      <c r="I3" s="206"/>
      <c r="J3" s="255"/>
      <c r="K3" s="119"/>
      <c r="L3" s="118"/>
      <c r="M3" s="147"/>
      <c r="N3" s="116"/>
    </row>
    <row r="4" spans="1:14" s="135" customFormat="1" x14ac:dyDescent="0.3">
      <c r="A4" s="120"/>
      <c r="B4" s="162"/>
      <c r="C4" s="133"/>
      <c r="D4" s="132"/>
      <c r="E4" s="124"/>
      <c r="F4" s="124"/>
      <c r="G4" s="120"/>
      <c r="H4" s="205"/>
      <c r="I4" s="206"/>
      <c r="J4" s="255"/>
      <c r="K4" s="119"/>
      <c r="L4" s="118"/>
      <c r="M4" s="147"/>
      <c r="N4" s="116"/>
    </row>
    <row r="5" spans="1:14" ht="14.25" x14ac:dyDescent="0.3">
      <c r="B5" s="156"/>
      <c r="C5" s="148"/>
      <c r="D5" s="139"/>
      <c r="E5" s="147"/>
      <c r="F5" s="144"/>
      <c r="G5" s="161"/>
      <c r="H5" s="282"/>
      <c r="I5" s="283"/>
      <c r="J5" s="283"/>
      <c r="K5" s="160"/>
      <c r="L5" s="159"/>
      <c r="M5" s="155"/>
      <c r="N5" s="154"/>
    </row>
    <row r="6" spans="1:14" ht="13.5" customHeight="1" x14ac:dyDescent="0.3">
      <c r="B6" s="156"/>
      <c r="C6" s="153"/>
      <c r="D6" s="139"/>
      <c r="E6" s="153" t="s">
        <v>38</v>
      </c>
      <c r="F6" s="144"/>
      <c r="G6" s="151">
        <f>+SUBTOTAL(101,G11:G10003)</f>
        <v>184.26</v>
      </c>
      <c r="H6" s="152">
        <f>+SUBTOTAL(101,H11:H10003)</f>
        <v>53.249579999999995</v>
      </c>
      <c r="I6" s="151">
        <f>+SUBTOTAL(101,I11:I10003)</f>
        <v>3.86</v>
      </c>
      <c r="J6" s="256">
        <f>+SUBTOTAL(101,J11:J10003)</f>
        <v>323.59839999999991</v>
      </c>
      <c r="K6" s="158"/>
      <c r="L6" s="149"/>
      <c r="M6" s="155"/>
      <c r="N6" s="154"/>
    </row>
    <row r="7" spans="1:14" ht="13.5" customHeight="1" x14ac:dyDescent="0.3">
      <c r="B7" s="156"/>
      <c r="C7" s="153"/>
      <c r="D7" s="139"/>
      <c r="E7" s="153" t="s">
        <v>33</v>
      </c>
      <c r="F7" s="144"/>
      <c r="G7" s="151">
        <f>+SUBTOTAL(102,G11:G1002)</f>
        <v>50</v>
      </c>
      <c r="H7" s="151">
        <f>+SUBTOTAL(102,H11:H1002)</f>
        <v>50</v>
      </c>
      <c r="I7" s="151">
        <f>+SUBTOTAL(102,I11:I1002)</f>
        <v>50</v>
      </c>
      <c r="J7" s="257">
        <f>+SUBTOTAL(102,J11:J1002)</f>
        <v>50</v>
      </c>
      <c r="K7" s="150"/>
      <c r="L7" s="157"/>
      <c r="M7" s="155"/>
      <c r="N7" s="154"/>
    </row>
    <row r="8" spans="1:14" ht="13.5" customHeight="1" x14ac:dyDescent="0.3">
      <c r="B8" s="156"/>
      <c r="C8" s="153"/>
      <c r="D8" s="139"/>
      <c r="E8" s="153" t="s">
        <v>19</v>
      </c>
      <c r="F8" s="144"/>
      <c r="G8" s="151">
        <f>+SUBTOTAL(105,G11:G10003)</f>
        <v>40</v>
      </c>
      <c r="H8" s="152">
        <f>+SUBTOTAL(105,H11:H10003)</f>
        <v>39.204000000000001</v>
      </c>
      <c r="I8" s="151">
        <f>+SUBTOTAL(105,I11:I10003)</f>
        <v>1</v>
      </c>
      <c r="J8" s="257">
        <f>+SUBTOTAL(105,J11:J10003)</f>
        <v>269.19499999999999</v>
      </c>
      <c r="K8" s="150"/>
      <c r="L8" s="149"/>
      <c r="M8" s="155"/>
      <c r="N8" s="154"/>
    </row>
    <row r="9" spans="1:14" ht="13.5" customHeight="1" x14ac:dyDescent="0.3">
      <c r="B9" s="138"/>
      <c r="C9" s="153"/>
      <c r="D9" s="139"/>
      <c r="E9" s="153" t="s">
        <v>20</v>
      </c>
      <c r="F9" s="144"/>
      <c r="G9" s="151">
        <f>+SUBTOTAL(104,G11:G10003)</f>
        <v>305</v>
      </c>
      <c r="H9" s="152">
        <f>+SUBTOTAL(104,H11:H10003)</f>
        <v>66.88</v>
      </c>
      <c r="I9" s="151">
        <f>+SUBTOTAL(104,I11:I10003)</f>
        <v>7</v>
      </c>
      <c r="J9" s="257">
        <f>+SUBTOTAL(104,J11:J10003)</f>
        <v>557.34500000000003</v>
      </c>
      <c r="K9" s="150"/>
      <c r="L9" s="149"/>
      <c r="M9" s="140"/>
      <c r="N9" s="139"/>
    </row>
    <row r="10" spans="1:14" s="138" customFormat="1" x14ac:dyDescent="0.3">
      <c r="A10" s="140" t="s">
        <v>44</v>
      </c>
      <c r="B10" s="140" t="s">
        <v>42</v>
      </c>
      <c r="C10" s="148" t="s">
        <v>41</v>
      </c>
      <c r="D10" s="139" t="s">
        <v>43</v>
      </c>
      <c r="E10" s="147" t="s">
        <v>8</v>
      </c>
      <c r="F10" s="146" t="s">
        <v>9</v>
      </c>
      <c r="G10" s="144" t="s">
        <v>10</v>
      </c>
      <c r="H10" s="145" t="s">
        <v>23</v>
      </c>
      <c r="I10" s="144" t="s">
        <v>24</v>
      </c>
      <c r="J10" s="258" t="s">
        <v>22</v>
      </c>
      <c r="K10" s="142"/>
      <c r="L10" s="141"/>
      <c r="M10" s="140"/>
      <c r="N10" s="139"/>
    </row>
    <row r="11" spans="1:14" x14ac:dyDescent="0.3">
      <c r="A11" s="117">
        <v>1</v>
      </c>
      <c r="B11" s="136">
        <v>410001</v>
      </c>
      <c r="C11" s="126">
        <v>66738</v>
      </c>
      <c r="D11" s="125" t="s">
        <v>192</v>
      </c>
      <c r="E11" s="124">
        <v>39083</v>
      </c>
      <c r="F11" s="123">
        <v>41974</v>
      </c>
      <c r="G11" s="120">
        <v>76</v>
      </c>
      <c r="H11" s="122">
        <v>62.92</v>
      </c>
      <c r="I11" s="121">
        <v>7</v>
      </c>
      <c r="J11" s="259">
        <v>557.34500000000003</v>
      </c>
      <c r="K11" s="137"/>
      <c r="M11" s="127" t="str">
        <f>+LOOKUP(B11,COD_FIN!C$5:C$44,COD_FIN!B$5:B$44)</f>
        <v>EDI</v>
      </c>
      <c r="N11" s="127"/>
    </row>
    <row r="12" spans="1:14" x14ac:dyDescent="0.3">
      <c r="A12" s="117">
        <f t="shared" ref="A12:A35" si="0">+A11+1</f>
        <v>2</v>
      </c>
      <c r="B12" s="136">
        <v>106050001</v>
      </c>
      <c r="C12" s="126">
        <v>72108</v>
      </c>
      <c r="D12" s="125" t="s">
        <v>194</v>
      </c>
      <c r="E12" s="124">
        <v>39722</v>
      </c>
      <c r="F12" s="123">
        <v>41913</v>
      </c>
      <c r="G12" s="120">
        <v>253</v>
      </c>
      <c r="H12" s="122">
        <v>62.92</v>
      </c>
      <c r="I12" s="121">
        <v>5</v>
      </c>
      <c r="J12" s="259">
        <v>480.59</v>
      </c>
      <c r="K12" s="137"/>
      <c r="M12" s="127" t="str">
        <f>+LOOKUP(B12,COD_FIN!C$5:C$44,COD_FIN!B$5:B$44)</f>
        <v>EZJ</v>
      </c>
    </row>
    <row r="13" spans="1:14" x14ac:dyDescent="0.3">
      <c r="A13" s="117">
        <f t="shared" si="0"/>
        <v>3</v>
      </c>
      <c r="B13" s="136">
        <v>1960026</v>
      </c>
      <c r="C13" s="126">
        <v>65170</v>
      </c>
      <c r="D13" s="125" t="s">
        <v>191</v>
      </c>
      <c r="E13" s="124">
        <v>38749</v>
      </c>
      <c r="F13" s="123">
        <v>41760</v>
      </c>
      <c r="G13" s="120">
        <v>305</v>
      </c>
      <c r="H13" s="122">
        <v>56.98</v>
      </c>
      <c r="I13" s="121">
        <v>6</v>
      </c>
      <c r="J13" s="259">
        <v>452.88</v>
      </c>
      <c r="K13" s="137"/>
      <c r="M13" s="127" t="str">
        <f>+LOOKUP(B13,COD_FIN!C$5:C$44,COD_FIN!B$5:B$44)</f>
        <v>ADN</v>
      </c>
    </row>
    <row r="14" spans="1:14" x14ac:dyDescent="0.3">
      <c r="A14" s="117">
        <f t="shared" si="0"/>
        <v>4</v>
      </c>
      <c r="B14" s="136">
        <v>570001</v>
      </c>
      <c r="C14" s="126">
        <v>72055</v>
      </c>
      <c r="D14" s="125" t="s">
        <v>190</v>
      </c>
      <c r="E14" s="124">
        <v>39753</v>
      </c>
      <c r="F14" s="123">
        <v>42005</v>
      </c>
      <c r="G14" s="120">
        <v>69</v>
      </c>
      <c r="H14" s="122">
        <v>43.530999999999999</v>
      </c>
      <c r="I14" s="121">
        <v>5</v>
      </c>
      <c r="J14" s="259">
        <v>424.32</v>
      </c>
      <c r="K14" s="137"/>
      <c r="M14" s="127" t="str">
        <f>+LOOKUP(B14,COD_FIN!C$5:C$44,COD_FIN!B$5:B$44)</f>
        <v>EAB</v>
      </c>
    </row>
    <row r="15" spans="1:14" x14ac:dyDescent="0.3">
      <c r="A15" s="117">
        <f t="shared" si="0"/>
        <v>5</v>
      </c>
      <c r="B15" s="136">
        <v>570001</v>
      </c>
      <c r="C15" s="126">
        <v>70224</v>
      </c>
      <c r="D15" s="125" t="s">
        <v>190</v>
      </c>
      <c r="E15" s="124">
        <v>38899</v>
      </c>
      <c r="F15" s="123">
        <v>41883</v>
      </c>
      <c r="G15" s="120">
        <v>190</v>
      </c>
      <c r="H15" s="122">
        <v>57.347999999999999</v>
      </c>
      <c r="I15" s="121">
        <v>7</v>
      </c>
      <c r="J15" s="259">
        <v>419.73</v>
      </c>
      <c r="K15" s="137"/>
      <c r="M15" s="127" t="str">
        <f>+LOOKUP(B15,COD_FIN!C$5:C$44,COD_FIN!B$5:B$44)</f>
        <v>EAB</v>
      </c>
    </row>
    <row r="16" spans="1:14" x14ac:dyDescent="0.3">
      <c r="A16" s="117">
        <f t="shared" si="0"/>
        <v>6</v>
      </c>
      <c r="B16" s="136">
        <v>104890001</v>
      </c>
      <c r="C16" s="126">
        <v>81042</v>
      </c>
      <c r="D16" s="125" t="s">
        <v>189</v>
      </c>
      <c r="E16" s="124">
        <v>40299</v>
      </c>
      <c r="F16" s="123">
        <v>41883</v>
      </c>
      <c r="G16" s="120">
        <v>206</v>
      </c>
      <c r="H16" s="122">
        <v>54.034999999999997</v>
      </c>
      <c r="I16" s="121">
        <v>3</v>
      </c>
      <c r="J16" s="259">
        <v>416.84</v>
      </c>
      <c r="K16" s="137"/>
      <c r="M16" s="127" t="str">
        <f>+LOOKUP(B16,COD_FIN!C$5:C$44,COD_FIN!B$5:B$44)</f>
        <v>HPQ</v>
      </c>
    </row>
    <row r="17" spans="1:13" x14ac:dyDescent="0.3">
      <c r="A17" s="117">
        <f t="shared" si="0"/>
        <v>7</v>
      </c>
      <c r="B17" s="136">
        <v>104890001</v>
      </c>
      <c r="C17" s="126">
        <v>84755</v>
      </c>
      <c r="D17" s="125" t="s">
        <v>187</v>
      </c>
      <c r="E17" s="124">
        <v>40909</v>
      </c>
      <c r="F17" s="123">
        <v>42036</v>
      </c>
      <c r="G17" s="120">
        <v>43</v>
      </c>
      <c r="H17" s="122">
        <v>39.688000000000002</v>
      </c>
      <c r="I17" s="121">
        <v>2</v>
      </c>
      <c r="J17" s="259">
        <v>405.45</v>
      </c>
      <c r="K17" s="137"/>
      <c r="M17" s="127" t="str">
        <f>+LOOKUP(B17,COD_FIN!C$5:C$44,COD_FIN!B$5:B$44)</f>
        <v>HPQ</v>
      </c>
    </row>
    <row r="18" spans="1:13" x14ac:dyDescent="0.3">
      <c r="A18" s="117">
        <f t="shared" si="0"/>
        <v>8</v>
      </c>
      <c r="B18" s="136">
        <v>104890001</v>
      </c>
      <c r="C18" s="126">
        <v>81030</v>
      </c>
      <c r="D18" s="125" t="s">
        <v>189</v>
      </c>
      <c r="E18" s="124">
        <v>40238</v>
      </c>
      <c r="F18" s="123">
        <v>41760</v>
      </c>
      <c r="G18" s="120">
        <v>297</v>
      </c>
      <c r="H18" s="122">
        <v>55.66</v>
      </c>
      <c r="I18" s="121">
        <v>3</v>
      </c>
      <c r="J18" s="259">
        <v>373.66</v>
      </c>
      <c r="K18" s="137"/>
      <c r="M18" s="127" t="str">
        <f>+LOOKUP(B18,COD_FIN!C$5:C$44,COD_FIN!B$5:B$44)</f>
        <v>HPQ</v>
      </c>
    </row>
    <row r="19" spans="1:13" x14ac:dyDescent="0.3">
      <c r="A19" s="117">
        <f t="shared" si="0"/>
        <v>9</v>
      </c>
      <c r="B19" s="136">
        <v>410001</v>
      </c>
      <c r="C19" s="126">
        <v>77620</v>
      </c>
      <c r="D19" s="125" t="s">
        <v>189</v>
      </c>
      <c r="E19" s="124">
        <v>40238</v>
      </c>
      <c r="F19" s="123">
        <v>42005</v>
      </c>
      <c r="G19" s="120">
        <v>54</v>
      </c>
      <c r="H19" s="122">
        <v>51.36</v>
      </c>
      <c r="I19" s="121">
        <v>4</v>
      </c>
      <c r="J19" s="259">
        <v>358.53</v>
      </c>
      <c r="K19" s="137"/>
      <c r="M19" s="127" t="str">
        <f>+LOOKUP(B19,COD_FIN!C$5:C$44,COD_FIN!B$5:B$44)</f>
        <v>EDI</v>
      </c>
    </row>
    <row r="20" spans="1:13" x14ac:dyDescent="0.3">
      <c r="A20" s="117">
        <f t="shared" si="0"/>
        <v>10</v>
      </c>
      <c r="B20" s="136">
        <v>106050001</v>
      </c>
      <c r="C20" s="126">
        <v>70774</v>
      </c>
      <c r="D20" s="125" t="s">
        <v>184</v>
      </c>
      <c r="E20" s="124">
        <v>39539</v>
      </c>
      <c r="F20" s="123">
        <v>41944</v>
      </c>
      <c r="G20" s="120">
        <v>242</v>
      </c>
      <c r="H20" s="122">
        <v>58.314999999999998</v>
      </c>
      <c r="I20" s="121">
        <v>5</v>
      </c>
      <c r="J20" s="259">
        <v>353.85500000000002</v>
      </c>
      <c r="K20" s="137"/>
      <c r="M20" s="127" t="str">
        <f>+LOOKUP(B20,COD_FIN!C$5:C$44,COD_FIN!B$5:B$44)</f>
        <v>EZJ</v>
      </c>
    </row>
    <row r="21" spans="1:13" x14ac:dyDescent="0.3">
      <c r="A21" s="117">
        <f t="shared" si="0"/>
        <v>11</v>
      </c>
      <c r="B21" s="136">
        <v>104890001</v>
      </c>
      <c r="C21" s="126">
        <v>81466</v>
      </c>
      <c r="D21" s="125" t="s">
        <v>189</v>
      </c>
      <c r="E21" s="124">
        <v>40575</v>
      </c>
      <c r="F21" s="123">
        <v>41760</v>
      </c>
      <c r="G21" s="120">
        <v>275</v>
      </c>
      <c r="H21" s="122">
        <v>53.24</v>
      </c>
      <c r="I21" s="121">
        <v>2</v>
      </c>
      <c r="J21" s="259">
        <v>349.01</v>
      </c>
      <c r="K21" s="137"/>
      <c r="M21" s="127" t="str">
        <f>+LOOKUP(B21,COD_FIN!C$5:C$44,COD_FIN!B$5:B$44)</f>
        <v>HPQ</v>
      </c>
    </row>
    <row r="22" spans="1:13" x14ac:dyDescent="0.3">
      <c r="A22" s="117">
        <f t="shared" si="0"/>
        <v>12</v>
      </c>
      <c r="B22" s="136">
        <v>104890001</v>
      </c>
      <c r="C22" s="126">
        <v>73142</v>
      </c>
      <c r="D22" s="125">
        <v>101</v>
      </c>
      <c r="E22" s="124">
        <v>39417</v>
      </c>
      <c r="F22" s="123">
        <v>41974</v>
      </c>
      <c r="G22" s="120">
        <v>93</v>
      </c>
      <c r="H22" s="122">
        <v>53.148000000000003</v>
      </c>
      <c r="I22" s="121">
        <v>5</v>
      </c>
      <c r="J22" s="259">
        <v>346.29</v>
      </c>
      <c r="K22" s="137"/>
      <c r="M22" s="127" t="str">
        <f>+LOOKUP(B22,COD_FIN!C$5:C$44,COD_FIN!B$5:B$44)</f>
        <v>HPQ</v>
      </c>
    </row>
    <row r="23" spans="1:13" x14ac:dyDescent="0.3">
      <c r="A23" s="117">
        <f t="shared" si="0"/>
        <v>13</v>
      </c>
      <c r="B23" s="136">
        <v>104890001</v>
      </c>
      <c r="C23" s="126">
        <v>77180</v>
      </c>
      <c r="D23" s="125">
        <v>300534</v>
      </c>
      <c r="E23" s="124">
        <v>38961</v>
      </c>
      <c r="F23" s="123">
        <v>42005</v>
      </c>
      <c r="G23" s="120">
        <v>62</v>
      </c>
      <c r="H23" s="122">
        <v>50.881999999999998</v>
      </c>
      <c r="I23" s="121">
        <v>6</v>
      </c>
      <c r="J23" s="259">
        <v>343.14499999999998</v>
      </c>
      <c r="K23" s="137"/>
      <c r="M23" s="127" t="str">
        <f>+LOOKUP(B23,COD_FIN!C$5:C$44,COD_FIN!B$5:B$44)</f>
        <v>HPQ</v>
      </c>
    </row>
    <row r="24" spans="1:13" x14ac:dyDescent="0.3">
      <c r="A24" s="117">
        <f t="shared" si="0"/>
        <v>14</v>
      </c>
      <c r="B24" s="136">
        <v>104890001</v>
      </c>
      <c r="C24" s="126">
        <v>89097</v>
      </c>
      <c r="D24" s="125" t="s">
        <v>335</v>
      </c>
      <c r="E24" s="124">
        <v>41061</v>
      </c>
      <c r="F24" s="123">
        <v>41852</v>
      </c>
      <c r="G24" s="120">
        <v>223</v>
      </c>
      <c r="H24" s="122">
        <v>41.764000000000003</v>
      </c>
      <c r="I24" s="121">
        <v>1</v>
      </c>
      <c r="J24" s="259">
        <v>340</v>
      </c>
      <c r="K24" s="137"/>
      <c r="M24" s="127" t="str">
        <f>+LOOKUP(B24,COD_FIN!C$5:C$44,COD_FIN!B$5:B$44)</f>
        <v>HPQ</v>
      </c>
    </row>
    <row r="25" spans="1:13" x14ac:dyDescent="0.3">
      <c r="A25" s="117">
        <f t="shared" si="0"/>
        <v>15</v>
      </c>
      <c r="B25" s="136">
        <v>410001</v>
      </c>
      <c r="C25" s="126">
        <v>66743</v>
      </c>
      <c r="D25" s="125" t="s">
        <v>352</v>
      </c>
      <c r="E25" s="124">
        <v>39114</v>
      </c>
      <c r="F25" s="123">
        <v>41821</v>
      </c>
      <c r="G25" s="120">
        <v>221</v>
      </c>
      <c r="H25" s="122">
        <v>66.381</v>
      </c>
      <c r="I25" s="121">
        <v>6</v>
      </c>
      <c r="J25" s="259">
        <v>337.02499999999998</v>
      </c>
      <c r="K25" s="137"/>
      <c r="M25" s="127" t="str">
        <f>+LOOKUP(B25,COD_FIN!C$5:C$44,COD_FIN!B$5:B$44)</f>
        <v>EDI</v>
      </c>
    </row>
    <row r="26" spans="1:13" x14ac:dyDescent="0.3">
      <c r="A26" s="117">
        <f t="shared" si="0"/>
        <v>16</v>
      </c>
      <c r="B26" s="136">
        <v>104890001</v>
      </c>
      <c r="C26" s="126">
        <v>89075</v>
      </c>
      <c r="D26" s="125" t="s">
        <v>189</v>
      </c>
      <c r="E26" s="124">
        <v>41000</v>
      </c>
      <c r="F26" s="123">
        <v>41791</v>
      </c>
      <c r="G26" s="120">
        <v>295</v>
      </c>
      <c r="H26" s="122">
        <v>48.95</v>
      </c>
      <c r="I26" s="121">
        <v>1</v>
      </c>
      <c r="J26" s="259">
        <v>334.13499999999999</v>
      </c>
      <c r="K26" s="137"/>
      <c r="M26" s="127" t="str">
        <f>+LOOKUP(B26,COD_FIN!C$5:C$44,COD_FIN!B$5:B$44)</f>
        <v>HPQ</v>
      </c>
    </row>
    <row r="27" spans="1:13" x14ac:dyDescent="0.3">
      <c r="A27" s="117">
        <f t="shared" si="0"/>
        <v>17</v>
      </c>
      <c r="B27" s="136">
        <v>1890029</v>
      </c>
      <c r="C27" s="126">
        <v>87079</v>
      </c>
      <c r="D27" s="125" t="s">
        <v>187</v>
      </c>
      <c r="E27" s="124">
        <v>40756</v>
      </c>
      <c r="F27" s="123">
        <v>41852</v>
      </c>
      <c r="G27" s="120">
        <v>261</v>
      </c>
      <c r="H27" s="122">
        <v>53.737000000000002</v>
      </c>
      <c r="I27" s="121">
        <v>2</v>
      </c>
      <c r="J27" s="259">
        <v>320.45</v>
      </c>
      <c r="K27" s="137"/>
      <c r="M27" s="127" t="str">
        <f>+LOOKUP(B27,COD_FIN!C$5:C$44,COD_FIN!B$5:B$44)</f>
        <v>HPL</v>
      </c>
    </row>
    <row r="28" spans="1:13" x14ac:dyDescent="0.3">
      <c r="A28" s="117">
        <f t="shared" si="0"/>
        <v>18</v>
      </c>
      <c r="B28" s="136">
        <v>107290003</v>
      </c>
      <c r="C28" s="126">
        <v>72452</v>
      </c>
      <c r="D28" s="125" t="s">
        <v>353</v>
      </c>
      <c r="E28" s="124">
        <v>39722</v>
      </c>
      <c r="F28" s="123">
        <v>41944</v>
      </c>
      <c r="G28" s="120">
        <v>252</v>
      </c>
      <c r="H28" s="122">
        <v>55.55</v>
      </c>
      <c r="I28" s="121">
        <v>5</v>
      </c>
      <c r="J28" s="259">
        <v>319.34500000000003</v>
      </c>
      <c r="K28" s="137"/>
      <c r="M28" s="127" t="str">
        <f>+LOOKUP(B28,COD_FIN!C$5:C$44,COD_FIN!B$5:B$44)</f>
        <v>GPL</v>
      </c>
    </row>
    <row r="29" spans="1:13" x14ac:dyDescent="0.3">
      <c r="A29" s="117">
        <f t="shared" si="0"/>
        <v>19</v>
      </c>
      <c r="B29" s="136">
        <v>570001</v>
      </c>
      <c r="C29" s="126">
        <v>90843</v>
      </c>
      <c r="D29" s="125" t="s">
        <v>186</v>
      </c>
      <c r="E29" s="124">
        <v>38749</v>
      </c>
      <c r="F29" s="123">
        <v>41974</v>
      </c>
      <c r="G29" s="120">
        <v>95</v>
      </c>
      <c r="H29" s="122">
        <v>61.11</v>
      </c>
      <c r="I29" s="121">
        <v>7</v>
      </c>
      <c r="J29" s="259">
        <v>318.58</v>
      </c>
      <c r="K29" s="137"/>
      <c r="M29" s="127" t="str">
        <f>+LOOKUP(B29,COD_FIN!C$5:C$44,COD_FIN!B$5:B$44)</f>
        <v>EAB</v>
      </c>
    </row>
    <row r="30" spans="1:13" x14ac:dyDescent="0.3">
      <c r="A30" s="117">
        <f t="shared" si="0"/>
        <v>20</v>
      </c>
      <c r="B30" s="136">
        <v>104890001</v>
      </c>
      <c r="C30" s="126">
        <v>81493</v>
      </c>
      <c r="D30" s="125" t="s">
        <v>189</v>
      </c>
      <c r="E30" s="124">
        <v>40695</v>
      </c>
      <c r="F30" s="123">
        <v>41883</v>
      </c>
      <c r="G30" s="120">
        <v>195</v>
      </c>
      <c r="H30" s="122">
        <v>50.88</v>
      </c>
      <c r="I30" s="121">
        <v>2</v>
      </c>
      <c r="J30" s="259">
        <v>317.05</v>
      </c>
      <c r="K30" s="137"/>
      <c r="M30" s="127" t="str">
        <f>+LOOKUP(B30,COD_FIN!C$5:C$44,COD_FIN!B$5:B$44)</f>
        <v>HPQ</v>
      </c>
    </row>
    <row r="31" spans="1:13" x14ac:dyDescent="0.3">
      <c r="A31" s="117">
        <f t="shared" si="0"/>
        <v>21</v>
      </c>
      <c r="B31" s="136">
        <v>107290003</v>
      </c>
      <c r="C31" s="126">
        <v>88356</v>
      </c>
      <c r="D31" s="125" t="s">
        <v>187</v>
      </c>
      <c r="E31" s="124">
        <v>40940</v>
      </c>
      <c r="F31" s="123">
        <v>42156</v>
      </c>
      <c r="G31" s="120">
        <v>52</v>
      </c>
      <c r="H31" s="122">
        <v>40.671999999999997</v>
      </c>
      <c r="I31" s="121">
        <v>2</v>
      </c>
      <c r="J31" s="259">
        <v>306.17</v>
      </c>
      <c r="K31" s="137"/>
      <c r="M31" s="127" t="str">
        <f>+LOOKUP(B31,COD_FIN!C$5:C$44,COD_FIN!B$5:B$44)</f>
        <v>GPL</v>
      </c>
    </row>
    <row r="32" spans="1:13" x14ac:dyDescent="0.3">
      <c r="A32" s="117">
        <f t="shared" si="0"/>
        <v>22</v>
      </c>
      <c r="B32" s="136">
        <v>104890001</v>
      </c>
      <c r="C32" s="126">
        <v>89074</v>
      </c>
      <c r="D32" s="125" t="s">
        <v>335</v>
      </c>
      <c r="E32" s="124">
        <v>41000</v>
      </c>
      <c r="F32" s="123">
        <v>41791</v>
      </c>
      <c r="G32" s="120">
        <v>292</v>
      </c>
      <c r="H32" s="122">
        <v>43.12</v>
      </c>
      <c r="I32" s="121">
        <v>1</v>
      </c>
      <c r="J32" s="259">
        <v>305.40499999999997</v>
      </c>
      <c r="K32" s="137"/>
      <c r="M32" s="127" t="str">
        <f>+LOOKUP(B32,COD_FIN!C$5:C$44,COD_FIN!B$5:B$44)</f>
        <v>HPQ</v>
      </c>
    </row>
    <row r="33" spans="1:13" x14ac:dyDescent="0.3">
      <c r="A33" s="117">
        <f t="shared" si="0"/>
        <v>23</v>
      </c>
      <c r="B33" s="136">
        <v>104890001</v>
      </c>
      <c r="C33" s="126">
        <v>81473</v>
      </c>
      <c r="D33" s="125" t="s">
        <v>189</v>
      </c>
      <c r="E33" s="124">
        <v>40603</v>
      </c>
      <c r="F33" s="123">
        <v>41883</v>
      </c>
      <c r="G33" s="120">
        <v>191</v>
      </c>
      <c r="H33" s="122">
        <v>51.66</v>
      </c>
      <c r="I33" s="121">
        <v>2</v>
      </c>
      <c r="J33" s="259">
        <v>303.19499999999999</v>
      </c>
      <c r="K33" s="137"/>
      <c r="M33" s="127" t="str">
        <f>+LOOKUP(B33,COD_FIN!C$5:C$44,COD_FIN!B$5:B$44)</f>
        <v>HPQ</v>
      </c>
    </row>
    <row r="34" spans="1:13" x14ac:dyDescent="0.3">
      <c r="A34" s="117">
        <f t="shared" si="0"/>
        <v>24</v>
      </c>
      <c r="B34" s="136">
        <v>106500003</v>
      </c>
      <c r="C34" s="126">
        <v>65981</v>
      </c>
      <c r="D34" s="125" t="s">
        <v>186</v>
      </c>
      <c r="E34" s="124">
        <v>39052</v>
      </c>
      <c r="F34" s="123">
        <v>41852</v>
      </c>
      <c r="G34" s="120">
        <v>305</v>
      </c>
      <c r="H34" s="122">
        <v>65.34</v>
      </c>
      <c r="I34" s="121">
        <v>6</v>
      </c>
      <c r="J34" s="259">
        <v>303.11</v>
      </c>
      <c r="K34" s="137"/>
      <c r="M34" s="127" t="str">
        <f>+LOOKUP(B34,COD_FIN!C$5:C$44,COD_FIN!B$5:B$44)</f>
        <v>GMR</v>
      </c>
    </row>
    <row r="35" spans="1:13" x14ac:dyDescent="0.3">
      <c r="A35" s="117">
        <f t="shared" si="0"/>
        <v>25</v>
      </c>
      <c r="B35" s="136">
        <v>107290003</v>
      </c>
      <c r="C35" s="126">
        <v>90247</v>
      </c>
      <c r="D35" s="125" t="s">
        <v>187</v>
      </c>
      <c r="E35" s="124">
        <v>41061</v>
      </c>
      <c r="F35" s="123">
        <v>42156</v>
      </c>
      <c r="G35" s="120">
        <v>58</v>
      </c>
      <c r="H35" s="122">
        <v>39.204000000000001</v>
      </c>
      <c r="I35" s="121">
        <v>2</v>
      </c>
      <c r="J35" s="259">
        <v>302.685</v>
      </c>
      <c r="K35" s="137"/>
      <c r="M35" s="127" t="str">
        <f>+LOOKUP(B35,COD_FIN!C$5:C$44,COD_FIN!B$5:B$44)</f>
        <v>GPL</v>
      </c>
    </row>
    <row r="36" spans="1:13" x14ac:dyDescent="0.3">
      <c r="A36" s="120">
        <v>26</v>
      </c>
      <c r="B36" s="136">
        <v>107290003</v>
      </c>
      <c r="C36" s="126">
        <v>72405</v>
      </c>
      <c r="D36" s="125" t="s">
        <v>193</v>
      </c>
      <c r="E36" s="124">
        <v>39417</v>
      </c>
      <c r="F36" s="123">
        <v>41791</v>
      </c>
      <c r="G36" s="120">
        <v>305</v>
      </c>
      <c r="H36" s="122">
        <v>62.48</v>
      </c>
      <c r="I36" s="121">
        <v>5</v>
      </c>
      <c r="J36" s="259">
        <v>301.66500000000002</v>
      </c>
      <c r="M36" s="127" t="str">
        <f>+LOOKUP(B36,COD_FIN!C$5:C$44,COD_FIN!B$5:B$44)</f>
        <v>GPL</v>
      </c>
    </row>
    <row r="37" spans="1:13" x14ac:dyDescent="0.3">
      <c r="A37" s="120">
        <f t="shared" ref="A37:A60" si="1">A36+1</f>
        <v>27</v>
      </c>
      <c r="B37" s="136">
        <v>102960001</v>
      </c>
      <c r="C37" s="126">
        <v>83418</v>
      </c>
      <c r="D37" s="125" t="s">
        <v>326</v>
      </c>
      <c r="E37" s="124">
        <v>40483</v>
      </c>
      <c r="F37" s="123">
        <v>41791</v>
      </c>
      <c r="G37" s="120">
        <v>305</v>
      </c>
      <c r="H37" s="122">
        <v>51.81</v>
      </c>
      <c r="I37" s="121">
        <v>2</v>
      </c>
      <c r="J37" s="259">
        <v>300.13499999999999</v>
      </c>
      <c r="M37" s="127" t="str">
        <f>+LOOKUP(B37,COD_FIN!C$5:C$44,COD_FIN!B$5:B$44)</f>
        <v>HLM</v>
      </c>
    </row>
    <row r="38" spans="1:13" x14ac:dyDescent="0.3">
      <c r="A38" s="120">
        <f t="shared" si="1"/>
        <v>28</v>
      </c>
      <c r="B38" s="136">
        <v>1890029</v>
      </c>
      <c r="C38" s="126">
        <v>90163</v>
      </c>
      <c r="D38" s="125" t="s">
        <v>354</v>
      </c>
      <c r="E38" s="124">
        <v>41091</v>
      </c>
      <c r="F38" s="123">
        <v>41852</v>
      </c>
      <c r="G38" s="120">
        <v>287</v>
      </c>
      <c r="H38" s="122">
        <v>49.17</v>
      </c>
      <c r="I38" s="121">
        <v>1</v>
      </c>
      <c r="J38" s="259">
        <v>299.54000000000002</v>
      </c>
      <c r="M38" s="127" t="str">
        <f>+LOOKUP(B38,COD_FIN!C$5:C$44,COD_FIN!B$5:B$44)</f>
        <v>HPL</v>
      </c>
    </row>
    <row r="39" spans="1:13" x14ac:dyDescent="0.3">
      <c r="A39" s="120">
        <f t="shared" si="1"/>
        <v>29</v>
      </c>
      <c r="B39" s="136">
        <v>1960026</v>
      </c>
      <c r="C39" s="126">
        <v>65169</v>
      </c>
      <c r="D39" s="125" t="s">
        <v>191</v>
      </c>
      <c r="E39" s="124">
        <v>38749</v>
      </c>
      <c r="F39" s="123">
        <v>41699</v>
      </c>
      <c r="G39" s="120">
        <v>278</v>
      </c>
      <c r="H39" s="122">
        <v>57.97</v>
      </c>
      <c r="I39" s="121">
        <v>6</v>
      </c>
      <c r="J39" s="259">
        <v>297.67</v>
      </c>
      <c r="M39" s="127" t="str">
        <f>+LOOKUP(B39,COD_FIN!C$5:C$44,COD_FIN!B$5:B$44)</f>
        <v>ADN</v>
      </c>
    </row>
    <row r="40" spans="1:13" x14ac:dyDescent="0.3">
      <c r="A40" s="120">
        <f t="shared" si="1"/>
        <v>30</v>
      </c>
      <c r="B40" s="136">
        <v>106500003</v>
      </c>
      <c r="C40" s="126">
        <v>77077</v>
      </c>
      <c r="D40" s="125" t="s">
        <v>195</v>
      </c>
      <c r="E40" s="124">
        <v>40210</v>
      </c>
      <c r="F40" s="123">
        <v>42125</v>
      </c>
      <c r="G40" s="120">
        <v>62</v>
      </c>
      <c r="H40" s="122">
        <v>54.845999999999997</v>
      </c>
      <c r="I40" s="121">
        <v>4</v>
      </c>
      <c r="J40" s="259">
        <v>296.39499999999998</v>
      </c>
      <c r="M40" s="127" t="str">
        <f>+LOOKUP(B40,COD_FIN!C$5:C$44,COD_FIN!B$5:B$44)</f>
        <v>GMR</v>
      </c>
    </row>
    <row r="41" spans="1:13" x14ac:dyDescent="0.3">
      <c r="A41" s="120">
        <f t="shared" si="1"/>
        <v>31</v>
      </c>
      <c r="B41" s="136">
        <v>104890001</v>
      </c>
      <c r="C41" s="126">
        <v>81008</v>
      </c>
      <c r="D41" s="125" t="s">
        <v>189</v>
      </c>
      <c r="E41" s="124">
        <v>40179</v>
      </c>
      <c r="F41" s="123">
        <v>42036</v>
      </c>
      <c r="G41" s="120">
        <v>48</v>
      </c>
      <c r="H41" s="122">
        <v>49.02</v>
      </c>
      <c r="I41" s="121">
        <v>4</v>
      </c>
      <c r="J41" s="259">
        <v>295.03500000000003</v>
      </c>
      <c r="M41" s="127" t="str">
        <f>+LOOKUP(B41,COD_FIN!C$5:C$44,COD_FIN!B$5:B$44)</f>
        <v>HPQ</v>
      </c>
    </row>
    <row r="42" spans="1:13" x14ac:dyDescent="0.3">
      <c r="A42" s="120">
        <f t="shared" si="1"/>
        <v>32</v>
      </c>
      <c r="B42" s="136">
        <v>104890001</v>
      </c>
      <c r="C42" s="126">
        <v>81064</v>
      </c>
      <c r="D42" s="125" t="s">
        <v>189</v>
      </c>
      <c r="E42" s="124">
        <v>40330</v>
      </c>
      <c r="F42" s="123">
        <v>41944</v>
      </c>
      <c r="G42" s="120">
        <v>122</v>
      </c>
      <c r="H42" s="122">
        <v>50.984999999999999</v>
      </c>
      <c r="I42" s="121">
        <v>3</v>
      </c>
      <c r="J42" s="259">
        <v>295.03500000000003</v>
      </c>
      <c r="M42" s="127" t="str">
        <f>+LOOKUP(B42,COD_FIN!C$5:C$44,COD_FIN!B$5:B$44)</f>
        <v>HPQ</v>
      </c>
    </row>
    <row r="43" spans="1:13" x14ac:dyDescent="0.3">
      <c r="A43" s="120">
        <f t="shared" si="1"/>
        <v>33</v>
      </c>
      <c r="B43" s="136">
        <v>106500003</v>
      </c>
      <c r="C43" s="126">
        <v>67702</v>
      </c>
      <c r="D43" s="125" t="s">
        <v>186</v>
      </c>
      <c r="E43" s="124">
        <v>39142</v>
      </c>
      <c r="F43" s="123">
        <v>41883</v>
      </c>
      <c r="G43" s="120">
        <v>305</v>
      </c>
      <c r="H43" s="122">
        <v>66.88</v>
      </c>
      <c r="I43" s="121">
        <v>6</v>
      </c>
      <c r="J43" s="259">
        <v>292.06</v>
      </c>
      <c r="M43" s="127" t="str">
        <f>+LOOKUP(B43,COD_FIN!C$5:C$44,COD_FIN!B$5:B$44)</f>
        <v>GMR</v>
      </c>
    </row>
    <row r="44" spans="1:13" x14ac:dyDescent="0.3">
      <c r="A44" s="120">
        <f t="shared" si="1"/>
        <v>34</v>
      </c>
      <c r="B44" s="136">
        <v>1100001</v>
      </c>
      <c r="C44" s="126">
        <v>62134</v>
      </c>
      <c r="D44" s="125" t="s">
        <v>196</v>
      </c>
      <c r="E44" s="124">
        <v>38504</v>
      </c>
      <c r="F44" s="123">
        <v>41791</v>
      </c>
      <c r="G44" s="120">
        <v>86</v>
      </c>
      <c r="H44" s="122">
        <v>60.944000000000003</v>
      </c>
      <c r="I44" s="121">
        <v>7</v>
      </c>
      <c r="J44" s="259">
        <v>287.21499999999997</v>
      </c>
      <c r="M44" s="127" t="str">
        <f>+LOOKUP(B44,COD_FIN!C$5:C$44,COD_FIN!B$5:B$44)</f>
        <v>FLQ</v>
      </c>
    </row>
    <row r="45" spans="1:13" x14ac:dyDescent="0.3">
      <c r="A45" s="120">
        <f t="shared" si="1"/>
        <v>35</v>
      </c>
      <c r="B45" s="136">
        <v>1100001</v>
      </c>
      <c r="C45" s="126">
        <v>80270</v>
      </c>
      <c r="D45" s="125" t="s">
        <v>355</v>
      </c>
      <c r="E45" s="124">
        <v>40575</v>
      </c>
      <c r="F45" s="123">
        <v>41791</v>
      </c>
      <c r="G45" s="120">
        <v>93</v>
      </c>
      <c r="H45" s="122">
        <v>44.744</v>
      </c>
      <c r="I45" s="121">
        <v>2</v>
      </c>
      <c r="J45" s="259">
        <v>287.13</v>
      </c>
      <c r="M45" s="127" t="str">
        <f>+LOOKUP(B45,COD_FIN!C$5:C$44,COD_FIN!B$5:B$44)</f>
        <v>FLQ</v>
      </c>
    </row>
    <row r="46" spans="1:13" x14ac:dyDescent="0.3">
      <c r="A46" s="120">
        <f t="shared" si="1"/>
        <v>36</v>
      </c>
      <c r="B46" s="136">
        <v>102960001</v>
      </c>
      <c r="C46" s="126">
        <v>83441</v>
      </c>
      <c r="D46" s="125" t="s">
        <v>326</v>
      </c>
      <c r="E46" s="124">
        <v>40725</v>
      </c>
      <c r="F46" s="123">
        <v>42125</v>
      </c>
      <c r="G46" s="120">
        <v>86</v>
      </c>
      <c r="H46" s="122">
        <v>47.52</v>
      </c>
      <c r="I46" s="121">
        <v>3</v>
      </c>
      <c r="J46" s="259">
        <v>286.53500000000003</v>
      </c>
      <c r="M46" s="127" t="str">
        <f>+LOOKUP(B46,COD_FIN!C$5:C$44,COD_FIN!B$5:B$44)</f>
        <v>HLM</v>
      </c>
    </row>
    <row r="47" spans="1:13" x14ac:dyDescent="0.3">
      <c r="A47" s="120">
        <f t="shared" si="1"/>
        <v>37</v>
      </c>
      <c r="B47" s="136">
        <v>104890001</v>
      </c>
      <c r="C47" s="126">
        <v>81479</v>
      </c>
      <c r="D47" s="125" t="s">
        <v>189</v>
      </c>
      <c r="E47" s="124">
        <v>40634</v>
      </c>
      <c r="F47" s="123">
        <v>41791</v>
      </c>
      <c r="G47" s="120">
        <v>272</v>
      </c>
      <c r="H47" s="122">
        <v>53.301000000000002</v>
      </c>
      <c r="I47" s="121">
        <v>2</v>
      </c>
      <c r="J47" s="259">
        <v>283.56</v>
      </c>
      <c r="M47" s="127" t="str">
        <f>+LOOKUP(B47,COD_FIN!C$5:C$44,COD_FIN!B$5:B$44)</f>
        <v>HPQ</v>
      </c>
    </row>
    <row r="48" spans="1:13" x14ac:dyDescent="0.3">
      <c r="A48" s="120">
        <f t="shared" si="1"/>
        <v>38</v>
      </c>
      <c r="B48" s="136">
        <v>106820001</v>
      </c>
      <c r="C48" s="126">
        <v>80290</v>
      </c>
      <c r="D48" s="125" t="s">
        <v>327</v>
      </c>
      <c r="E48" s="124">
        <v>40299</v>
      </c>
      <c r="F48" s="123">
        <v>41730</v>
      </c>
      <c r="G48" s="120">
        <v>93</v>
      </c>
      <c r="H48" s="122">
        <v>40.850999999999999</v>
      </c>
      <c r="I48" s="121">
        <v>2</v>
      </c>
      <c r="J48" s="259">
        <v>280.41500000000002</v>
      </c>
      <c r="M48" s="127" t="str">
        <f>+LOOKUP(B48,COD_FIN!C$5:C$44,COD_FIN!B$5:B$44)</f>
        <v>GPA</v>
      </c>
    </row>
    <row r="49" spans="1:13" x14ac:dyDescent="0.3">
      <c r="A49" s="120">
        <f t="shared" si="1"/>
        <v>39</v>
      </c>
      <c r="B49" s="136">
        <v>107290003</v>
      </c>
      <c r="C49" s="126">
        <v>72395</v>
      </c>
      <c r="D49" s="125">
        <v>300534</v>
      </c>
      <c r="E49" s="124">
        <v>39326</v>
      </c>
      <c r="F49" s="123">
        <v>42005</v>
      </c>
      <c r="G49" s="120">
        <v>181</v>
      </c>
      <c r="H49" s="122">
        <v>56.281999999999996</v>
      </c>
      <c r="I49" s="121">
        <v>5</v>
      </c>
      <c r="J49" s="259">
        <v>280.33</v>
      </c>
      <c r="M49" s="127" t="str">
        <f>+LOOKUP(B49,COD_FIN!C$5:C$44,COD_FIN!B$5:B$44)</f>
        <v>GPL</v>
      </c>
    </row>
    <row r="50" spans="1:13" x14ac:dyDescent="0.3">
      <c r="A50" s="120">
        <f t="shared" si="1"/>
        <v>40</v>
      </c>
      <c r="B50" s="136">
        <v>1890029</v>
      </c>
      <c r="C50" s="126">
        <v>79116</v>
      </c>
      <c r="D50" s="125" t="s">
        <v>187</v>
      </c>
      <c r="E50" s="124">
        <v>40483</v>
      </c>
      <c r="F50" s="123">
        <v>41699</v>
      </c>
      <c r="G50" s="120">
        <v>305</v>
      </c>
      <c r="H50" s="122">
        <v>55</v>
      </c>
      <c r="I50" s="121">
        <v>2</v>
      </c>
      <c r="J50" s="259">
        <v>280.33</v>
      </c>
      <c r="M50" s="127" t="str">
        <f>+LOOKUP(B50,COD_FIN!C$5:C$44,COD_FIN!B$5:B$44)</f>
        <v>HPL</v>
      </c>
    </row>
    <row r="51" spans="1:13" x14ac:dyDescent="0.3">
      <c r="A51" s="120">
        <f t="shared" si="1"/>
        <v>41</v>
      </c>
      <c r="B51" s="136">
        <v>104890001</v>
      </c>
      <c r="C51" s="126">
        <v>81015</v>
      </c>
      <c r="D51" s="125" t="s">
        <v>195</v>
      </c>
      <c r="E51" s="124">
        <v>40238</v>
      </c>
      <c r="F51" s="123">
        <v>41760</v>
      </c>
      <c r="G51" s="120">
        <v>305</v>
      </c>
      <c r="H51" s="122">
        <v>55.33</v>
      </c>
      <c r="I51" s="121">
        <v>3</v>
      </c>
      <c r="J51" s="259">
        <v>278.88499999999999</v>
      </c>
      <c r="M51" s="127" t="str">
        <f>+LOOKUP(B51,COD_FIN!C$5:C$44,COD_FIN!B$5:B$44)</f>
        <v>HPQ</v>
      </c>
    </row>
    <row r="52" spans="1:13" x14ac:dyDescent="0.3">
      <c r="A52" s="120">
        <f t="shared" si="1"/>
        <v>42</v>
      </c>
      <c r="B52" s="136">
        <v>107290003</v>
      </c>
      <c r="C52" s="126">
        <v>67467</v>
      </c>
      <c r="D52" s="125" t="s">
        <v>188</v>
      </c>
      <c r="E52" s="124">
        <v>38749</v>
      </c>
      <c r="F52" s="123">
        <v>41913</v>
      </c>
      <c r="G52" s="120">
        <v>289</v>
      </c>
      <c r="H52" s="122">
        <v>63.91</v>
      </c>
      <c r="I52" s="121">
        <v>7</v>
      </c>
      <c r="J52" s="259">
        <v>274.46499999999997</v>
      </c>
      <c r="M52" s="127" t="str">
        <f>+LOOKUP(B52,COD_FIN!C$5:C$44,COD_FIN!B$5:B$44)</f>
        <v>GPL</v>
      </c>
    </row>
    <row r="53" spans="1:13" x14ac:dyDescent="0.3">
      <c r="A53" s="120">
        <f t="shared" si="1"/>
        <v>43</v>
      </c>
      <c r="B53" s="136">
        <v>106500003</v>
      </c>
      <c r="C53" s="126">
        <v>71910</v>
      </c>
      <c r="D53" s="125" t="s">
        <v>206</v>
      </c>
      <c r="E53" s="124">
        <v>39692</v>
      </c>
      <c r="F53" s="123">
        <v>42156</v>
      </c>
      <c r="G53" s="120">
        <v>40</v>
      </c>
      <c r="H53" s="122">
        <v>55.935000000000002</v>
      </c>
      <c r="I53" s="121">
        <v>5</v>
      </c>
      <c r="J53" s="259">
        <v>274.20999999999998</v>
      </c>
      <c r="M53" s="127" t="str">
        <f>+LOOKUP(B53,COD_FIN!C$5:C$44,COD_FIN!B$5:B$44)</f>
        <v>GMR</v>
      </c>
    </row>
    <row r="54" spans="1:13" x14ac:dyDescent="0.3">
      <c r="A54" s="120">
        <f t="shared" si="1"/>
        <v>44</v>
      </c>
      <c r="B54" s="136">
        <v>104890001</v>
      </c>
      <c r="C54" s="126">
        <v>73110</v>
      </c>
      <c r="D54" s="125" t="s">
        <v>334</v>
      </c>
      <c r="E54" s="124">
        <v>39722</v>
      </c>
      <c r="F54" s="123">
        <v>41699</v>
      </c>
      <c r="G54" s="120">
        <v>305</v>
      </c>
      <c r="H54" s="122">
        <v>56.76</v>
      </c>
      <c r="I54" s="121">
        <v>4</v>
      </c>
      <c r="J54" s="259">
        <v>273.61500000000001</v>
      </c>
      <c r="M54" s="127" t="str">
        <f>+LOOKUP(B54,COD_FIN!C$5:C$44,COD_FIN!B$5:B$44)</f>
        <v>HPQ</v>
      </c>
    </row>
    <row r="55" spans="1:13" x14ac:dyDescent="0.3">
      <c r="A55" s="120">
        <f t="shared" si="1"/>
        <v>45</v>
      </c>
      <c r="B55" s="136">
        <v>410001</v>
      </c>
      <c r="C55" s="126">
        <v>63735</v>
      </c>
      <c r="D55" s="125" t="s">
        <v>197</v>
      </c>
      <c r="E55" s="124">
        <v>38657</v>
      </c>
      <c r="F55" s="123">
        <v>41974</v>
      </c>
      <c r="G55" s="120">
        <v>98</v>
      </c>
      <c r="H55" s="122">
        <v>59.01</v>
      </c>
      <c r="I55" s="121">
        <v>7</v>
      </c>
      <c r="J55" s="259">
        <v>272.76499999999999</v>
      </c>
      <c r="M55" s="127" t="str">
        <f>+LOOKUP(B55,COD_FIN!C$5:C$44,COD_FIN!B$5:B$44)</f>
        <v>EDI</v>
      </c>
    </row>
    <row r="56" spans="1:13" x14ac:dyDescent="0.3">
      <c r="A56" s="120">
        <f t="shared" si="1"/>
        <v>46</v>
      </c>
      <c r="B56" s="136">
        <v>107290003</v>
      </c>
      <c r="C56" s="126">
        <v>90270</v>
      </c>
      <c r="D56" s="125" t="s">
        <v>354</v>
      </c>
      <c r="E56" s="124">
        <v>41214</v>
      </c>
      <c r="F56" s="123">
        <v>41974</v>
      </c>
      <c r="G56" s="120">
        <v>232</v>
      </c>
      <c r="H56" s="122">
        <v>46.216000000000001</v>
      </c>
      <c r="I56" s="121">
        <v>1</v>
      </c>
      <c r="J56" s="259">
        <v>272.08499999999998</v>
      </c>
      <c r="M56" s="127" t="str">
        <f>+LOOKUP(B56,COD_FIN!C$5:C$44,COD_FIN!B$5:B$44)</f>
        <v>GPL</v>
      </c>
    </row>
    <row r="57" spans="1:13" x14ac:dyDescent="0.3">
      <c r="A57" s="120">
        <f t="shared" si="1"/>
        <v>47</v>
      </c>
      <c r="B57" s="136">
        <v>570001</v>
      </c>
      <c r="C57" s="126">
        <v>72061</v>
      </c>
      <c r="D57" s="125" t="s">
        <v>185</v>
      </c>
      <c r="E57" s="124">
        <v>39508</v>
      </c>
      <c r="F57" s="123">
        <v>41821</v>
      </c>
      <c r="G57" s="120">
        <v>244</v>
      </c>
      <c r="H57" s="122">
        <v>57.244999999999997</v>
      </c>
      <c r="I57" s="121">
        <v>5</v>
      </c>
      <c r="J57" s="259">
        <v>272</v>
      </c>
      <c r="M57" s="127" t="str">
        <f>+LOOKUP(B57,COD_FIN!C$5:C$44,COD_FIN!B$5:B$44)</f>
        <v>EAB</v>
      </c>
    </row>
    <row r="58" spans="1:13" x14ac:dyDescent="0.3">
      <c r="A58" s="120">
        <f t="shared" si="1"/>
        <v>48</v>
      </c>
      <c r="B58" s="136">
        <v>102960001</v>
      </c>
      <c r="C58" s="126">
        <v>83439</v>
      </c>
      <c r="D58" s="125" t="s">
        <v>326</v>
      </c>
      <c r="E58" s="124">
        <v>40664</v>
      </c>
      <c r="F58" s="123">
        <v>42125</v>
      </c>
      <c r="G58" s="120">
        <v>89</v>
      </c>
      <c r="H58" s="122">
        <v>47.616</v>
      </c>
      <c r="I58" s="121">
        <v>3</v>
      </c>
      <c r="J58" s="259">
        <v>271.49</v>
      </c>
      <c r="M58" s="127" t="str">
        <f>+LOOKUP(B58,COD_FIN!C$5:C$44,COD_FIN!B$5:B$44)</f>
        <v>HLM</v>
      </c>
    </row>
    <row r="59" spans="1:13" x14ac:dyDescent="0.3">
      <c r="A59" s="120">
        <f t="shared" si="1"/>
        <v>49</v>
      </c>
      <c r="B59" s="136">
        <v>1890029</v>
      </c>
      <c r="C59" s="126">
        <v>88324</v>
      </c>
      <c r="D59" s="125" t="s">
        <v>354</v>
      </c>
      <c r="E59" s="124">
        <v>40878</v>
      </c>
      <c r="F59" s="123">
        <v>42095</v>
      </c>
      <c r="G59" s="120">
        <v>109</v>
      </c>
      <c r="H59" s="122">
        <v>45.213999999999999</v>
      </c>
      <c r="I59" s="121">
        <v>2</v>
      </c>
      <c r="J59" s="259">
        <v>269.36500000000001</v>
      </c>
      <c r="M59" s="127" t="str">
        <f>+LOOKUP(B59,COD_FIN!C$5:C$44,COD_FIN!B$5:B$44)</f>
        <v>HPL</v>
      </c>
    </row>
    <row r="60" spans="1:13" x14ac:dyDescent="0.3">
      <c r="A60" s="120">
        <f t="shared" si="1"/>
        <v>50</v>
      </c>
      <c r="B60" s="136">
        <v>570001</v>
      </c>
      <c r="C60" s="126">
        <v>72063</v>
      </c>
      <c r="D60" s="125" t="s">
        <v>194</v>
      </c>
      <c r="E60" s="124">
        <v>39539</v>
      </c>
      <c r="F60" s="123">
        <v>42005</v>
      </c>
      <c r="G60" s="120">
        <v>69</v>
      </c>
      <c r="H60" s="122">
        <v>55.045000000000002</v>
      </c>
      <c r="I60" s="121">
        <v>5</v>
      </c>
      <c r="J60" s="259">
        <v>269.19499999999999</v>
      </c>
      <c r="M60" s="127" t="str">
        <f>+LOOKUP(B60,COD_FIN!C$5:C$44,COD_FIN!B$5:B$44)</f>
        <v>EAB</v>
      </c>
    </row>
    <row r="61" spans="1:13" x14ac:dyDescent="0.3">
      <c r="B61" s="128"/>
      <c r="M61" s="127"/>
    </row>
    <row r="62" spans="1:13" x14ac:dyDescent="0.3">
      <c r="B62" s="128"/>
      <c r="M62" s="127"/>
    </row>
    <row r="63" spans="1:13" x14ac:dyDescent="0.3">
      <c r="B63" s="128"/>
      <c r="M63" s="127"/>
    </row>
    <row r="64" spans="1:13" x14ac:dyDescent="0.3">
      <c r="B64" s="128"/>
      <c r="M64" s="127"/>
    </row>
    <row r="65" spans="2:13" x14ac:dyDescent="0.3">
      <c r="B65" s="128"/>
      <c r="M65" s="127"/>
    </row>
    <row r="66" spans="2:13" x14ac:dyDescent="0.3">
      <c r="B66" s="128"/>
      <c r="M66" s="127"/>
    </row>
    <row r="67" spans="2:13" x14ac:dyDescent="0.3">
      <c r="B67" s="128"/>
      <c r="M67" s="127"/>
    </row>
    <row r="68" spans="2:13" x14ac:dyDescent="0.3">
      <c r="B68" s="128"/>
      <c r="M68" s="127"/>
    </row>
    <row r="69" spans="2:13" x14ac:dyDescent="0.3">
      <c r="B69" s="128"/>
      <c r="M69" s="127"/>
    </row>
    <row r="70" spans="2:13" x14ac:dyDescent="0.3">
      <c r="B70" s="128"/>
      <c r="M70" s="127"/>
    </row>
    <row r="71" spans="2:13" x14ac:dyDescent="0.3">
      <c r="B71" s="128"/>
      <c r="M71" s="127"/>
    </row>
    <row r="72" spans="2:13" x14ac:dyDescent="0.3">
      <c r="B72" s="128"/>
      <c r="M72" s="127"/>
    </row>
    <row r="73" spans="2:13" x14ac:dyDescent="0.3">
      <c r="B73" s="128"/>
      <c r="M73" s="127"/>
    </row>
    <row r="74" spans="2:13" x14ac:dyDescent="0.3">
      <c r="B74" s="128"/>
      <c r="M74" s="127"/>
    </row>
    <row r="75" spans="2:13" x14ac:dyDescent="0.3">
      <c r="B75" s="128"/>
      <c r="M75" s="127"/>
    </row>
    <row r="76" spans="2:13" x14ac:dyDescent="0.3">
      <c r="B76" s="128"/>
      <c r="M76" s="127"/>
    </row>
    <row r="77" spans="2:13" x14ac:dyDescent="0.3">
      <c r="B77" s="128"/>
      <c r="M77" s="127"/>
    </row>
    <row r="78" spans="2:13" x14ac:dyDescent="0.3">
      <c r="B78" s="128"/>
      <c r="M78" s="127"/>
    </row>
    <row r="79" spans="2:13" x14ac:dyDescent="0.3">
      <c r="B79" s="128"/>
      <c r="M79" s="127"/>
    </row>
    <row r="80" spans="2:13" x14ac:dyDescent="0.3">
      <c r="B80" s="128"/>
      <c r="M80" s="127"/>
    </row>
    <row r="81" spans="2:13" x14ac:dyDescent="0.3">
      <c r="B81" s="128"/>
      <c r="M81" s="127"/>
    </row>
    <row r="82" spans="2:13" x14ac:dyDescent="0.3">
      <c r="B82" s="128"/>
      <c r="M82" s="127"/>
    </row>
    <row r="83" spans="2:13" x14ac:dyDescent="0.3">
      <c r="B83" s="128"/>
      <c r="M83" s="127"/>
    </row>
    <row r="84" spans="2:13" x14ac:dyDescent="0.3">
      <c r="B84" s="128"/>
      <c r="M84" s="127"/>
    </row>
    <row r="85" spans="2:13" x14ac:dyDescent="0.3">
      <c r="B85" s="128"/>
      <c r="M85" s="127"/>
    </row>
    <row r="86" spans="2:13" x14ac:dyDescent="0.3">
      <c r="B86" s="128"/>
      <c r="M86" s="127"/>
    </row>
    <row r="87" spans="2:13" x14ac:dyDescent="0.3">
      <c r="B87" s="128"/>
      <c r="M87" s="127"/>
    </row>
    <row r="88" spans="2:13" x14ac:dyDescent="0.3">
      <c r="B88" s="128"/>
      <c r="M88" s="127"/>
    </row>
    <row r="89" spans="2:13" x14ac:dyDescent="0.3">
      <c r="B89" s="128"/>
      <c r="M89" s="127"/>
    </row>
    <row r="90" spans="2:13" x14ac:dyDescent="0.3">
      <c r="B90" s="128"/>
      <c r="M90" s="127"/>
    </row>
    <row r="91" spans="2:13" x14ac:dyDescent="0.3">
      <c r="B91" s="128"/>
      <c r="M91" s="127"/>
    </row>
    <row r="92" spans="2:13" x14ac:dyDescent="0.3">
      <c r="B92" s="128"/>
      <c r="M92" s="127"/>
    </row>
    <row r="93" spans="2:13" x14ac:dyDescent="0.3">
      <c r="B93" s="128"/>
      <c r="M93" s="127"/>
    </row>
    <row r="94" spans="2:13" x14ac:dyDescent="0.3">
      <c r="B94" s="128"/>
      <c r="M94" s="127"/>
    </row>
    <row r="95" spans="2:13" x14ac:dyDescent="0.3">
      <c r="B95" s="128"/>
      <c r="M95" s="127"/>
    </row>
    <row r="96" spans="2:13" x14ac:dyDescent="0.3">
      <c r="B96" s="128"/>
      <c r="M96" s="127"/>
    </row>
    <row r="97" spans="1:14" s="135" customFormat="1" x14ac:dyDescent="0.3">
      <c r="A97" s="120"/>
      <c r="B97" s="128"/>
      <c r="C97" s="126"/>
      <c r="D97" s="125"/>
      <c r="E97" s="124"/>
      <c r="F97" s="123"/>
      <c r="G97" s="120"/>
      <c r="H97" s="122"/>
      <c r="I97" s="121"/>
      <c r="J97" s="255"/>
      <c r="K97" s="119"/>
      <c r="L97" s="118"/>
      <c r="M97" s="127"/>
      <c r="N97" s="116"/>
    </row>
    <row r="98" spans="1:14" x14ac:dyDescent="0.3">
      <c r="B98" s="128"/>
      <c r="M98" s="127"/>
    </row>
    <row r="99" spans="1:14" x14ac:dyDescent="0.3">
      <c r="B99" s="128"/>
      <c r="M99" s="127"/>
    </row>
    <row r="100" spans="1:14" x14ac:dyDescent="0.3">
      <c r="B100" s="128"/>
      <c r="M100" s="127"/>
    </row>
    <row r="101" spans="1:14" x14ac:dyDescent="0.3">
      <c r="B101" s="128"/>
      <c r="M101" s="127"/>
    </row>
    <row r="102" spans="1:14" x14ac:dyDescent="0.3">
      <c r="B102" s="128"/>
      <c r="M102" s="127"/>
    </row>
    <row r="103" spans="1:14" x14ac:dyDescent="0.3">
      <c r="B103" s="128"/>
      <c r="M103" s="127"/>
    </row>
    <row r="104" spans="1:14" x14ac:dyDescent="0.3">
      <c r="B104" s="128"/>
      <c r="M104" s="127"/>
    </row>
    <row r="105" spans="1:14" x14ac:dyDescent="0.3">
      <c r="B105" s="128"/>
      <c r="M105" s="127"/>
    </row>
    <row r="106" spans="1:14" x14ac:dyDescent="0.3">
      <c r="B106" s="128"/>
      <c r="M106" s="127"/>
    </row>
    <row r="107" spans="1:14" x14ac:dyDescent="0.3">
      <c r="B107" s="128"/>
      <c r="M107" s="127"/>
    </row>
    <row r="108" spans="1:14" x14ac:dyDescent="0.3">
      <c r="B108" s="128"/>
      <c r="M108" s="127"/>
    </row>
    <row r="109" spans="1:14" x14ac:dyDescent="0.3">
      <c r="B109" s="128"/>
      <c r="M109" s="127"/>
    </row>
    <row r="110" spans="1:14" x14ac:dyDescent="0.3">
      <c r="B110" s="128"/>
      <c r="M110" s="127"/>
    </row>
    <row r="111" spans="1:14" x14ac:dyDescent="0.3">
      <c r="B111" s="128"/>
      <c r="M111" s="127"/>
    </row>
    <row r="112" spans="1:14" x14ac:dyDescent="0.3">
      <c r="B112" s="128"/>
      <c r="M112" s="127"/>
    </row>
    <row r="113" spans="2:13" x14ac:dyDescent="0.3">
      <c r="B113" s="128"/>
      <c r="M113" s="127"/>
    </row>
    <row r="114" spans="2:13" x14ac:dyDescent="0.3">
      <c r="B114" s="128"/>
      <c r="M114" s="127"/>
    </row>
    <row r="115" spans="2:13" x14ac:dyDescent="0.3">
      <c r="B115" s="128"/>
      <c r="M115" s="127"/>
    </row>
    <row r="116" spans="2:13" x14ac:dyDescent="0.3">
      <c r="B116" s="128"/>
      <c r="M116" s="127"/>
    </row>
    <row r="117" spans="2:13" x14ac:dyDescent="0.3">
      <c r="B117" s="128"/>
      <c r="M117" s="127"/>
    </row>
    <row r="118" spans="2:13" x14ac:dyDescent="0.3">
      <c r="B118" s="128"/>
      <c r="M118" s="127"/>
    </row>
    <row r="119" spans="2:13" x14ac:dyDescent="0.3">
      <c r="B119" s="128"/>
      <c r="M119" s="127"/>
    </row>
    <row r="120" spans="2:13" x14ac:dyDescent="0.3">
      <c r="B120" s="128"/>
      <c r="M120" s="127"/>
    </row>
    <row r="121" spans="2:13" x14ac:dyDescent="0.3">
      <c r="B121" s="128"/>
      <c r="M121" s="127"/>
    </row>
    <row r="122" spans="2:13" x14ac:dyDescent="0.3">
      <c r="B122" s="128"/>
      <c r="M122" s="127"/>
    </row>
    <row r="123" spans="2:13" x14ac:dyDescent="0.3">
      <c r="B123" s="128"/>
      <c r="M123" s="127"/>
    </row>
    <row r="124" spans="2:13" x14ac:dyDescent="0.3">
      <c r="B124" s="128"/>
      <c r="M124" s="127"/>
    </row>
    <row r="125" spans="2:13" x14ac:dyDescent="0.3">
      <c r="B125" s="128"/>
      <c r="M125" s="127"/>
    </row>
    <row r="126" spans="2:13" x14ac:dyDescent="0.3">
      <c r="B126" s="128"/>
      <c r="M126" s="127"/>
    </row>
    <row r="127" spans="2:13" x14ac:dyDescent="0.3">
      <c r="B127" s="128"/>
      <c r="M127" s="127"/>
    </row>
    <row r="128" spans="2:13" x14ac:dyDescent="0.3">
      <c r="B128" s="128"/>
      <c r="M128" s="127"/>
    </row>
    <row r="129" spans="2:13" x14ac:dyDescent="0.3">
      <c r="B129" s="128"/>
      <c r="M129" s="127"/>
    </row>
    <row r="130" spans="2:13" x14ac:dyDescent="0.3">
      <c r="B130" s="128"/>
      <c r="M130" s="127"/>
    </row>
    <row r="131" spans="2:13" x14ac:dyDescent="0.3">
      <c r="B131" s="128"/>
      <c r="M131" s="127"/>
    </row>
    <row r="132" spans="2:13" x14ac:dyDescent="0.3">
      <c r="B132" s="128"/>
      <c r="M132" s="127"/>
    </row>
    <row r="133" spans="2:13" x14ac:dyDescent="0.3">
      <c r="B133" s="128"/>
      <c r="M133" s="127"/>
    </row>
    <row r="134" spans="2:13" x14ac:dyDescent="0.3">
      <c r="B134" s="128"/>
      <c r="M134" s="127"/>
    </row>
    <row r="135" spans="2:13" x14ac:dyDescent="0.3">
      <c r="B135" s="128"/>
      <c r="M135" s="127"/>
    </row>
    <row r="136" spans="2:13" x14ac:dyDescent="0.3">
      <c r="B136" s="128"/>
      <c r="M136" s="127"/>
    </row>
    <row r="137" spans="2:13" x14ac:dyDescent="0.3">
      <c r="B137" s="134"/>
      <c r="C137" s="133"/>
      <c r="D137" s="132"/>
      <c r="F137" s="124"/>
      <c r="H137" s="131"/>
      <c r="I137" s="130"/>
      <c r="M137" s="129"/>
    </row>
    <row r="138" spans="2:13" x14ac:dyDescent="0.3">
      <c r="B138" s="128"/>
      <c r="M138" s="127"/>
    </row>
    <row r="139" spans="2:13" x14ac:dyDescent="0.3">
      <c r="B139" s="128"/>
      <c r="M139" s="127"/>
    </row>
    <row r="140" spans="2:13" x14ac:dyDescent="0.3">
      <c r="B140" s="128"/>
      <c r="M140" s="127"/>
    </row>
    <row r="141" spans="2:13" x14ac:dyDescent="0.3">
      <c r="B141" s="128"/>
      <c r="M141" s="127"/>
    </row>
    <row r="142" spans="2:13" x14ac:dyDescent="0.3">
      <c r="B142" s="128"/>
      <c r="M142" s="127"/>
    </row>
    <row r="143" spans="2:13" x14ac:dyDescent="0.3">
      <c r="B143" s="128"/>
      <c r="M143" s="127"/>
    </row>
    <row r="144" spans="2:13" x14ac:dyDescent="0.3">
      <c r="B144" s="128"/>
      <c r="M144" s="127"/>
    </row>
    <row r="145" spans="2:13" x14ac:dyDescent="0.3">
      <c r="B145" s="128"/>
      <c r="M145" s="127"/>
    </row>
    <row r="146" spans="2:13" x14ac:dyDescent="0.3">
      <c r="B146" s="128"/>
      <c r="M146" s="127"/>
    </row>
    <row r="147" spans="2:13" x14ac:dyDescent="0.3">
      <c r="B147" s="128"/>
      <c r="M147" s="127"/>
    </row>
    <row r="148" spans="2:13" x14ac:dyDescent="0.3">
      <c r="B148" s="128"/>
      <c r="M148" s="127"/>
    </row>
    <row r="149" spans="2:13" x14ac:dyDescent="0.3">
      <c r="B149" s="128"/>
      <c r="M149" s="127"/>
    </row>
    <row r="150" spans="2:13" x14ac:dyDescent="0.3">
      <c r="B150" s="128"/>
      <c r="M150" s="127"/>
    </row>
    <row r="151" spans="2:13" x14ac:dyDescent="0.3">
      <c r="B151" s="128"/>
      <c r="M151" s="127"/>
    </row>
    <row r="152" spans="2:13" x14ac:dyDescent="0.3">
      <c r="B152" s="128"/>
      <c r="M152" s="127"/>
    </row>
    <row r="153" spans="2:13" x14ac:dyDescent="0.3">
      <c r="B153" s="128"/>
      <c r="M153" s="127"/>
    </row>
    <row r="154" spans="2:13" x14ac:dyDescent="0.3">
      <c r="B154" s="128"/>
      <c r="M154" s="127"/>
    </row>
    <row r="155" spans="2:13" x14ac:dyDescent="0.3">
      <c r="B155" s="128"/>
      <c r="M155" s="127"/>
    </row>
    <row r="156" spans="2:13" x14ac:dyDescent="0.3">
      <c r="B156" s="128"/>
      <c r="M156" s="127"/>
    </row>
    <row r="157" spans="2:13" x14ac:dyDescent="0.3">
      <c r="B157" s="128"/>
      <c r="M157" s="127"/>
    </row>
    <row r="158" spans="2:13" x14ac:dyDescent="0.3">
      <c r="B158" s="128"/>
      <c r="M158" s="127"/>
    </row>
    <row r="159" spans="2:13" x14ac:dyDescent="0.3">
      <c r="B159" s="128"/>
      <c r="M159" s="127"/>
    </row>
    <row r="160" spans="2:13" x14ac:dyDescent="0.3">
      <c r="B160" s="128"/>
      <c r="M160" s="127"/>
    </row>
    <row r="161" spans="2:13" x14ac:dyDescent="0.3">
      <c r="B161" s="128"/>
      <c r="M161" s="127"/>
    </row>
    <row r="162" spans="2:13" x14ac:dyDescent="0.3">
      <c r="B162" s="128"/>
      <c r="M162" s="127"/>
    </row>
    <row r="163" spans="2:13" x14ac:dyDescent="0.3">
      <c r="B163" s="128"/>
      <c r="M163" s="127"/>
    </row>
    <row r="164" spans="2:13" x14ac:dyDescent="0.3">
      <c r="B164" s="128"/>
      <c r="M164" s="127"/>
    </row>
    <row r="165" spans="2:13" x14ac:dyDescent="0.3">
      <c r="B165" s="128"/>
      <c r="M165" s="127"/>
    </row>
    <row r="166" spans="2:13" x14ac:dyDescent="0.3">
      <c r="B166" s="128"/>
      <c r="M166" s="127"/>
    </row>
    <row r="167" spans="2:13" x14ac:dyDescent="0.3">
      <c r="B167" s="128"/>
      <c r="M167" s="127"/>
    </row>
    <row r="168" spans="2:13" x14ac:dyDescent="0.3">
      <c r="B168" s="128"/>
      <c r="M168" s="127"/>
    </row>
    <row r="169" spans="2:13" x14ac:dyDescent="0.3">
      <c r="B169" s="128"/>
      <c r="M169" s="127"/>
    </row>
    <row r="170" spans="2:13" x14ac:dyDescent="0.3">
      <c r="B170" s="128"/>
      <c r="M170" s="127"/>
    </row>
    <row r="171" spans="2:13" x14ac:dyDescent="0.3">
      <c r="B171" s="128"/>
      <c r="M171" s="127"/>
    </row>
    <row r="172" spans="2:13" x14ac:dyDescent="0.3">
      <c r="B172" s="128"/>
      <c r="M172" s="127"/>
    </row>
    <row r="173" spans="2:13" x14ac:dyDescent="0.3">
      <c r="B173" s="128"/>
      <c r="M173" s="127"/>
    </row>
    <row r="174" spans="2:13" x14ac:dyDescent="0.3">
      <c r="B174" s="128"/>
      <c r="M174" s="127"/>
    </row>
    <row r="175" spans="2:13" x14ac:dyDescent="0.3">
      <c r="B175" s="128"/>
      <c r="M175" s="127"/>
    </row>
    <row r="176" spans="2:13" x14ac:dyDescent="0.3">
      <c r="B176" s="128"/>
      <c r="M176" s="127"/>
    </row>
    <row r="177" spans="2:13" x14ac:dyDescent="0.3">
      <c r="B177" s="128"/>
      <c r="M177" s="127"/>
    </row>
    <row r="178" spans="2:13" x14ac:dyDescent="0.3">
      <c r="B178" s="128"/>
      <c r="M178" s="127"/>
    </row>
    <row r="179" spans="2:13" x14ac:dyDescent="0.3">
      <c r="B179" s="128"/>
      <c r="M179" s="127"/>
    </row>
    <row r="180" spans="2:13" x14ac:dyDescent="0.3">
      <c r="B180" s="128"/>
      <c r="M180" s="127"/>
    </row>
    <row r="181" spans="2:13" x14ac:dyDescent="0.3">
      <c r="B181" s="128"/>
      <c r="M181" s="127"/>
    </row>
    <row r="182" spans="2:13" x14ac:dyDescent="0.3">
      <c r="B182" s="128"/>
      <c r="M182" s="127"/>
    </row>
    <row r="183" spans="2:13" x14ac:dyDescent="0.3">
      <c r="B183" s="128"/>
      <c r="M183" s="127"/>
    </row>
    <row r="184" spans="2:13" x14ac:dyDescent="0.3">
      <c r="B184" s="128"/>
      <c r="M184" s="127"/>
    </row>
    <row r="185" spans="2:13" x14ac:dyDescent="0.3">
      <c r="B185" s="128"/>
      <c r="M185" s="127"/>
    </row>
    <row r="186" spans="2:13" x14ac:dyDescent="0.3">
      <c r="B186" s="128"/>
      <c r="M186" s="127"/>
    </row>
    <row r="187" spans="2:13" x14ac:dyDescent="0.3">
      <c r="B187" s="128"/>
      <c r="M187" s="127"/>
    </row>
    <row r="188" spans="2:13" x14ac:dyDescent="0.3">
      <c r="B188" s="128"/>
      <c r="M188" s="127"/>
    </row>
    <row r="189" spans="2:13" x14ac:dyDescent="0.3">
      <c r="B189" s="128"/>
      <c r="M189" s="127"/>
    </row>
    <row r="190" spans="2:13" x14ac:dyDescent="0.3">
      <c r="B190" s="128"/>
      <c r="M190" s="127"/>
    </row>
    <row r="191" spans="2:13" x14ac:dyDescent="0.3">
      <c r="B191" s="128"/>
      <c r="M191" s="127"/>
    </row>
    <row r="192" spans="2:13" x14ac:dyDescent="0.3">
      <c r="B192" s="128"/>
      <c r="M192" s="127"/>
    </row>
    <row r="193" spans="2:13" x14ac:dyDescent="0.3">
      <c r="B193" s="128"/>
      <c r="M193" s="127"/>
    </row>
    <row r="194" spans="2:13" x14ac:dyDescent="0.3">
      <c r="B194" s="128"/>
      <c r="M194" s="127"/>
    </row>
    <row r="195" spans="2:13" x14ac:dyDescent="0.3">
      <c r="B195" s="128"/>
      <c r="M195" s="127"/>
    </row>
    <row r="196" spans="2:13" x14ac:dyDescent="0.3">
      <c r="B196" s="128"/>
      <c r="M196" s="127"/>
    </row>
    <row r="197" spans="2:13" x14ac:dyDescent="0.3">
      <c r="B197" s="128"/>
      <c r="M197" s="127"/>
    </row>
    <row r="198" spans="2:13" x14ac:dyDescent="0.3">
      <c r="B198" s="128"/>
      <c r="M198" s="127"/>
    </row>
    <row r="199" spans="2:13" x14ac:dyDescent="0.3">
      <c r="B199" s="128"/>
      <c r="M199" s="127"/>
    </row>
    <row r="200" spans="2:13" x14ac:dyDescent="0.3">
      <c r="B200" s="128"/>
      <c r="M200" s="127"/>
    </row>
    <row r="201" spans="2:13" x14ac:dyDescent="0.3">
      <c r="B201" s="128"/>
      <c r="M201" s="127"/>
    </row>
    <row r="202" spans="2:13" x14ac:dyDescent="0.3">
      <c r="B202" s="128"/>
      <c r="M202" s="127"/>
    </row>
    <row r="203" spans="2:13" x14ac:dyDescent="0.3">
      <c r="B203" s="128"/>
      <c r="M203" s="127"/>
    </row>
    <row r="204" spans="2:13" x14ac:dyDescent="0.3">
      <c r="B204" s="128"/>
      <c r="M204" s="127"/>
    </row>
    <row r="205" spans="2:13" x14ac:dyDescent="0.3">
      <c r="B205" s="128"/>
      <c r="M205" s="127"/>
    </row>
    <row r="206" spans="2:13" x14ac:dyDescent="0.3">
      <c r="B206" s="128"/>
      <c r="M206" s="127"/>
    </row>
    <row r="207" spans="2:13" x14ac:dyDescent="0.3">
      <c r="B207" s="128"/>
      <c r="M207" s="127"/>
    </row>
    <row r="208" spans="2:13" x14ac:dyDescent="0.3">
      <c r="B208" s="128"/>
      <c r="M208" s="127"/>
    </row>
    <row r="209" spans="2:13" x14ac:dyDescent="0.3">
      <c r="B209" s="128"/>
      <c r="M209" s="127"/>
    </row>
    <row r="210" spans="2:13" x14ac:dyDescent="0.3">
      <c r="B210" s="128"/>
      <c r="M210" s="127"/>
    </row>
    <row r="211" spans="2:13" x14ac:dyDescent="0.3">
      <c r="B211" s="128"/>
      <c r="M211" s="127"/>
    </row>
    <row r="212" spans="2:13" x14ac:dyDescent="0.3">
      <c r="B212" s="128"/>
      <c r="M212" s="127"/>
    </row>
    <row r="213" spans="2:13" x14ac:dyDescent="0.3">
      <c r="B213" s="128"/>
      <c r="M213" s="127"/>
    </row>
    <row r="214" spans="2:13" x14ac:dyDescent="0.3">
      <c r="B214" s="128"/>
      <c r="M214" s="127"/>
    </row>
    <row r="215" spans="2:13" x14ac:dyDescent="0.3">
      <c r="B215" s="128"/>
      <c r="M215" s="127"/>
    </row>
    <row r="216" spans="2:13" x14ac:dyDescent="0.3">
      <c r="B216" s="128"/>
      <c r="M216" s="127"/>
    </row>
    <row r="217" spans="2:13" x14ac:dyDescent="0.3">
      <c r="B217" s="128"/>
      <c r="M217" s="127"/>
    </row>
    <row r="218" spans="2:13" x14ac:dyDescent="0.3">
      <c r="B218" s="128"/>
      <c r="M218" s="127"/>
    </row>
    <row r="219" spans="2:13" x14ac:dyDescent="0.3">
      <c r="B219" s="128"/>
      <c r="M219" s="127"/>
    </row>
    <row r="220" spans="2:13" x14ac:dyDescent="0.3">
      <c r="B220" s="128"/>
      <c r="M220" s="127"/>
    </row>
    <row r="221" spans="2:13" x14ac:dyDescent="0.3">
      <c r="B221" s="128"/>
      <c r="M221" s="127"/>
    </row>
    <row r="222" spans="2:13" x14ac:dyDescent="0.3">
      <c r="B222" s="128"/>
      <c r="M222" s="127"/>
    </row>
    <row r="223" spans="2:13" x14ac:dyDescent="0.3">
      <c r="B223" s="128"/>
      <c r="M223" s="127"/>
    </row>
    <row r="224" spans="2:13" x14ac:dyDescent="0.3">
      <c r="B224" s="128"/>
      <c r="M224" s="127"/>
    </row>
    <row r="225" spans="2:13" x14ac:dyDescent="0.3">
      <c r="B225" s="128"/>
      <c r="M225" s="127"/>
    </row>
    <row r="226" spans="2:13" x14ac:dyDescent="0.3">
      <c r="B226" s="128"/>
      <c r="M226" s="127"/>
    </row>
    <row r="227" spans="2:13" x14ac:dyDescent="0.3">
      <c r="B227" s="128"/>
      <c r="M227" s="127"/>
    </row>
    <row r="228" spans="2:13" x14ac:dyDescent="0.3">
      <c r="B228" s="128"/>
      <c r="M228" s="127"/>
    </row>
    <row r="229" spans="2:13" x14ac:dyDescent="0.3">
      <c r="B229" s="128"/>
      <c r="M229" s="127"/>
    </row>
    <row r="230" spans="2:13" x14ac:dyDescent="0.3">
      <c r="B230" s="128"/>
      <c r="M230" s="127"/>
    </row>
    <row r="231" spans="2:13" x14ac:dyDescent="0.3">
      <c r="B231" s="128"/>
      <c r="M231" s="127"/>
    </row>
    <row r="232" spans="2:13" x14ac:dyDescent="0.3">
      <c r="B232" s="128"/>
      <c r="M232" s="127"/>
    </row>
    <row r="233" spans="2:13" x14ac:dyDescent="0.3">
      <c r="B233" s="128"/>
      <c r="M233" s="127"/>
    </row>
    <row r="234" spans="2:13" x14ac:dyDescent="0.3">
      <c r="B234" s="128"/>
      <c r="M234" s="127"/>
    </row>
    <row r="235" spans="2:13" x14ac:dyDescent="0.3">
      <c r="B235" s="128"/>
      <c r="M235" s="127"/>
    </row>
    <row r="236" spans="2:13" x14ac:dyDescent="0.3">
      <c r="B236" s="128"/>
      <c r="M236" s="127"/>
    </row>
    <row r="237" spans="2:13" x14ac:dyDescent="0.3">
      <c r="B237" s="128"/>
      <c r="M237" s="127"/>
    </row>
    <row r="238" spans="2:13" x14ac:dyDescent="0.3">
      <c r="B238" s="128"/>
      <c r="M238" s="127"/>
    </row>
    <row r="239" spans="2:13" x14ac:dyDescent="0.3">
      <c r="B239" s="128"/>
      <c r="M239" s="127"/>
    </row>
    <row r="240" spans="2:13" x14ac:dyDescent="0.3">
      <c r="B240" s="128"/>
      <c r="M240" s="127"/>
    </row>
    <row r="241" spans="2:13" x14ac:dyDescent="0.3">
      <c r="B241" s="128"/>
      <c r="M241" s="127"/>
    </row>
    <row r="242" spans="2:13" x14ac:dyDescent="0.3">
      <c r="B242" s="128"/>
      <c r="M242" s="127"/>
    </row>
    <row r="243" spans="2:13" x14ac:dyDescent="0.3">
      <c r="B243" s="128"/>
      <c r="M243" s="127"/>
    </row>
    <row r="244" spans="2:13" x14ac:dyDescent="0.3">
      <c r="B244" s="128"/>
      <c r="M244" s="127"/>
    </row>
    <row r="245" spans="2:13" x14ac:dyDescent="0.3">
      <c r="B245" s="128"/>
      <c r="M245" s="127"/>
    </row>
    <row r="246" spans="2:13" x14ac:dyDescent="0.3">
      <c r="B246" s="128"/>
      <c r="M246" s="127"/>
    </row>
    <row r="247" spans="2:13" x14ac:dyDescent="0.3">
      <c r="B247" s="128"/>
      <c r="M247" s="127"/>
    </row>
    <row r="248" spans="2:13" x14ac:dyDescent="0.3">
      <c r="B248" s="128"/>
      <c r="M248" s="127"/>
    </row>
    <row r="249" spans="2:13" x14ac:dyDescent="0.3">
      <c r="B249" s="128"/>
      <c r="M249" s="127"/>
    </row>
    <row r="250" spans="2:13" x14ac:dyDescent="0.3">
      <c r="B250" s="128"/>
      <c r="M250" s="127"/>
    </row>
    <row r="251" spans="2:13" x14ac:dyDescent="0.3">
      <c r="B251" s="128"/>
      <c r="M251" s="127"/>
    </row>
    <row r="252" spans="2:13" x14ac:dyDescent="0.3">
      <c r="B252" s="128"/>
      <c r="M252" s="127"/>
    </row>
    <row r="253" spans="2:13" x14ac:dyDescent="0.3">
      <c r="B253" s="128"/>
      <c r="M253" s="127"/>
    </row>
    <row r="254" spans="2:13" x14ac:dyDescent="0.3">
      <c r="B254" s="128"/>
      <c r="M254" s="127"/>
    </row>
    <row r="255" spans="2:13" x14ac:dyDescent="0.3">
      <c r="B255" s="128"/>
      <c r="M255" s="127"/>
    </row>
    <row r="256" spans="2:13" x14ac:dyDescent="0.3">
      <c r="B256" s="128"/>
      <c r="M256" s="127"/>
    </row>
    <row r="257" spans="2:13" x14ac:dyDescent="0.3">
      <c r="B257" s="128"/>
      <c r="M257" s="127"/>
    </row>
    <row r="258" spans="2:13" x14ac:dyDescent="0.3">
      <c r="B258" s="128"/>
      <c r="M258" s="127"/>
    </row>
    <row r="259" spans="2:13" x14ac:dyDescent="0.3">
      <c r="B259" s="128"/>
      <c r="M259" s="127"/>
    </row>
    <row r="260" spans="2:13" x14ac:dyDescent="0.3">
      <c r="B260" s="128"/>
      <c r="M260" s="127"/>
    </row>
  </sheetData>
  <sheetProtection password="91E6" sheet="1" objects="1" scenarios="1" autoFilter="0" pivotTables="0"/>
  <autoFilter ref="A10:J1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0"/>
  <sheetViews>
    <sheetView workbookViewId="0">
      <selection activeCell="D64" sqref="D64"/>
    </sheetView>
  </sheetViews>
  <sheetFormatPr baseColWidth="10" defaultRowHeight="13.5" x14ac:dyDescent="0.3"/>
  <cols>
    <col min="1" max="1" width="8" style="115" customWidth="1"/>
    <col min="2" max="2" width="9.28515625" style="125" customWidth="1"/>
    <col min="3" max="3" width="7.28515625" style="171" customWidth="1"/>
    <col min="4" max="4" width="11.5703125" style="125" customWidth="1"/>
    <col min="5" max="5" width="6.85546875" style="170" customWidth="1"/>
    <col min="6" max="6" width="6.140625" style="169" customWidth="1"/>
    <col min="7" max="7" width="4.140625" style="167" customWidth="1"/>
    <col min="8" max="8" width="8.7109375" style="165" customWidth="1"/>
    <col min="9" max="9" width="8.7109375" style="168" customWidth="1"/>
    <col min="10" max="10" width="8.7109375" style="167" customWidth="1"/>
    <col min="11" max="11" width="8.7109375" style="165" customWidth="1"/>
    <col min="12" max="12" width="8.7109375" style="166" customWidth="1"/>
    <col min="13" max="13" width="8.7109375" style="165" customWidth="1"/>
    <col min="14" max="14" width="8.7109375" style="166" customWidth="1"/>
    <col min="15" max="15" width="8.7109375" style="164" customWidth="1"/>
    <col min="16" max="16" width="8.7109375" style="166" customWidth="1"/>
    <col min="17" max="17" width="8.7109375" style="164" customWidth="1"/>
    <col min="18" max="18" width="8.7109375" style="166" customWidth="1"/>
    <col min="19" max="19" width="8.7109375" style="118" customWidth="1"/>
    <col min="20" max="20" width="8.7109375" style="166" customWidth="1"/>
    <col min="21" max="21" width="8.7109375" style="165" customWidth="1"/>
    <col min="22" max="22" width="8.7109375" style="164" customWidth="1"/>
    <col min="23" max="23" width="9.28515625" style="266" customWidth="1"/>
    <col min="24" max="24" width="0" style="115" hidden="1" customWidth="1"/>
    <col min="25" max="26" width="11.42578125" style="115" hidden="1" customWidth="1"/>
    <col min="27" max="27" width="0" style="115" hidden="1" customWidth="1"/>
    <col min="28" max="16384" width="11.42578125" style="115"/>
  </cols>
  <sheetData>
    <row r="1" spans="1:26" s="135" customFormat="1" x14ac:dyDescent="0.3">
      <c r="B1" s="132" t="s">
        <v>307</v>
      </c>
      <c r="C1" s="199"/>
      <c r="D1" s="132"/>
      <c r="E1" s="170"/>
      <c r="F1" s="170"/>
      <c r="H1" s="118"/>
      <c r="I1" s="194"/>
      <c r="K1" s="118"/>
      <c r="L1" s="164"/>
      <c r="M1" s="118"/>
      <c r="N1" s="164"/>
      <c r="O1" s="164"/>
      <c r="P1" s="164"/>
      <c r="Q1" s="164"/>
      <c r="R1" s="164"/>
      <c r="S1" s="118"/>
      <c r="T1" s="164"/>
      <c r="U1" s="118"/>
      <c r="V1" s="164"/>
      <c r="W1" s="260"/>
    </row>
    <row r="2" spans="1:26" s="135" customFormat="1" x14ac:dyDescent="0.3">
      <c r="B2" s="198">
        <v>42262</v>
      </c>
      <c r="C2" s="173"/>
      <c r="D2" s="132"/>
      <c r="E2" s="170"/>
      <c r="F2" s="170"/>
      <c r="H2" s="118"/>
      <c r="I2" s="197"/>
      <c r="K2" s="118"/>
      <c r="L2" s="164"/>
      <c r="M2" s="118"/>
      <c r="N2" s="164"/>
      <c r="O2" s="164"/>
      <c r="P2" s="164"/>
      <c r="Q2" s="164"/>
      <c r="R2" s="164"/>
      <c r="S2" s="118"/>
      <c r="T2" s="164"/>
      <c r="U2" s="118"/>
      <c r="V2" s="164"/>
      <c r="W2" s="260"/>
    </row>
    <row r="3" spans="1:26" s="135" customFormat="1" x14ac:dyDescent="0.3">
      <c r="B3" s="188"/>
      <c r="C3" s="173"/>
      <c r="D3" s="132"/>
      <c r="E3" s="170"/>
      <c r="F3" s="170"/>
      <c r="H3" s="118"/>
      <c r="I3" s="197"/>
      <c r="K3" s="118"/>
      <c r="L3" s="164"/>
      <c r="M3" s="118"/>
      <c r="N3" s="164"/>
      <c r="O3" s="164"/>
      <c r="P3" s="164"/>
      <c r="Q3" s="164"/>
      <c r="R3" s="164"/>
      <c r="S3" s="118"/>
      <c r="T3" s="164"/>
      <c r="U3" s="118"/>
      <c r="V3" s="164"/>
      <c r="W3" s="260"/>
    </row>
    <row r="4" spans="1:26" s="135" customFormat="1" ht="14.25" x14ac:dyDescent="0.3">
      <c r="B4" s="188"/>
      <c r="C4" s="173"/>
      <c r="D4" s="132"/>
      <c r="E4" s="170"/>
      <c r="F4" s="170"/>
      <c r="H4" s="118"/>
      <c r="I4" s="197"/>
      <c r="K4" s="118"/>
      <c r="L4" s="164"/>
      <c r="M4" s="118"/>
      <c r="N4" s="164"/>
      <c r="O4" s="164"/>
      <c r="P4" s="164"/>
      <c r="Q4" s="164"/>
      <c r="R4" s="164"/>
      <c r="S4" s="118"/>
      <c r="T4" s="164"/>
      <c r="U4" s="286" t="s">
        <v>45</v>
      </c>
      <c r="V4" s="287"/>
      <c r="W4" s="261" t="s">
        <v>304</v>
      </c>
    </row>
    <row r="5" spans="1:26" ht="14.25" x14ac:dyDescent="0.3">
      <c r="B5" s="194"/>
      <c r="F5" s="196"/>
      <c r="G5" s="195"/>
      <c r="H5" s="282" t="s">
        <v>5</v>
      </c>
      <c r="I5" s="284"/>
      <c r="J5" s="285"/>
      <c r="K5" s="288" t="s">
        <v>6</v>
      </c>
      <c r="L5" s="289"/>
      <c r="M5" s="288" t="s">
        <v>7</v>
      </c>
      <c r="N5" s="289"/>
      <c r="O5" s="288" t="s">
        <v>161</v>
      </c>
      <c r="P5" s="294"/>
      <c r="Q5" s="288" t="s">
        <v>99</v>
      </c>
      <c r="R5" s="294"/>
      <c r="S5" s="292" t="s">
        <v>30</v>
      </c>
      <c r="T5" s="293"/>
      <c r="U5" s="290" t="s">
        <v>46</v>
      </c>
      <c r="V5" s="291"/>
      <c r="W5" s="249" t="s">
        <v>305</v>
      </c>
      <c r="X5" s="120"/>
      <c r="Y5" s="120"/>
    </row>
    <row r="6" spans="1:26" x14ac:dyDescent="0.3">
      <c r="B6" s="194"/>
      <c r="C6" s="193"/>
      <c r="E6" s="193" t="s">
        <v>38</v>
      </c>
      <c r="F6" s="132"/>
      <c r="G6" s="191">
        <f t="shared" ref="G6:W6" si="0">+SUBTOTAL(101,G11:G10003)</f>
        <v>214.04</v>
      </c>
      <c r="H6" s="149">
        <f t="shared" si="0"/>
        <v>96.483500000000021</v>
      </c>
      <c r="I6" s="157">
        <f t="shared" si="0"/>
        <v>56.920779999999993</v>
      </c>
      <c r="J6" s="190">
        <f t="shared" si="0"/>
        <v>4.54</v>
      </c>
      <c r="K6" s="149">
        <f t="shared" si="0"/>
        <v>9.7987999999999982</v>
      </c>
      <c r="L6" s="191">
        <f t="shared" si="0"/>
        <v>45.122019999999985</v>
      </c>
      <c r="M6" s="192">
        <f t="shared" si="0"/>
        <v>5.3006000000000002</v>
      </c>
      <c r="N6" s="191">
        <f t="shared" si="0"/>
        <v>39.137180000000001</v>
      </c>
      <c r="O6" s="192">
        <f t="shared" si="0"/>
        <v>14.337799999999994</v>
      </c>
      <c r="P6" s="191">
        <f t="shared" si="0"/>
        <v>30.625560000000011</v>
      </c>
      <c r="Q6" s="192">
        <f t="shared" si="0"/>
        <v>-4.1230000000000003E-2</v>
      </c>
      <c r="R6" s="191">
        <f t="shared" si="0"/>
        <v>39.576000000000001</v>
      </c>
      <c r="S6" s="149">
        <f t="shared" si="0"/>
        <v>1.4994000000000001</v>
      </c>
      <c r="T6" s="190">
        <f t="shared" si="0"/>
        <v>29.600180000000002</v>
      </c>
      <c r="U6" s="149">
        <f t="shared" si="0"/>
        <v>-0.50220000000000009</v>
      </c>
      <c r="V6" s="149">
        <f t="shared" si="0"/>
        <v>19.234833999999999</v>
      </c>
      <c r="W6" s="262">
        <f t="shared" si="0"/>
        <v>203.75399999999993</v>
      </c>
      <c r="X6" s="120"/>
      <c r="Y6" s="120"/>
    </row>
    <row r="7" spans="1:26" x14ac:dyDescent="0.3">
      <c r="B7" s="194"/>
      <c r="C7" s="193"/>
      <c r="E7" s="193" t="s">
        <v>33</v>
      </c>
      <c r="F7" s="132"/>
      <c r="G7" s="191">
        <f t="shared" ref="G7:R7" si="1">+SUBTOTAL(102,G11:G1002)</f>
        <v>50</v>
      </c>
      <c r="H7" s="157">
        <f t="shared" si="1"/>
        <v>50</v>
      </c>
      <c r="I7" s="157">
        <f t="shared" si="1"/>
        <v>50</v>
      </c>
      <c r="J7" s="191">
        <f t="shared" si="1"/>
        <v>50</v>
      </c>
      <c r="K7" s="157">
        <f t="shared" si="1"/>
        <v>50</v>
      </c>
      <c r="L7" s="191">
        <f t="shared" si="1"/>
        <v>50</v>
      </c>
      <c r="M7" s="157">
        <f t="shared" si="1"/>
        <v>50</v>
      </c>
      <c r="N7" s="191">
        <f t="shared" si="1"/>
        <v>50</v>
      </c>
      <c r="O7" s="192">
        <f t="shared" si="1"/>
        <v>50</v>
      </c>
      <c r="P7" s="191">
        <f t="shared" si="1"/>
        <v>50</v>
      </c>
      <c r="Q7" s="157">
        <f t="shared" si="1"/>
        <v>50</v>
      </c>
      <c r="R7" s="191">
        <f t="shared" si="1"/>
        <v>50</v>
      </c>
      <c r="S7" s="157">
        <f>+SUBTOTAL(102,S11:S10003)</f>
        <v>50</v>
      </c>
      <c r="T7" s="191">
        <f>+SUBTOTAL(102,T11:T10003)</f>
        <v>50</v>
      </c>
      <c r="U7" s="157">
        <f>+SUBTOTAL(102,U11:U1002)</f>
        <v>50</v>
      </c>
      <c r="V7" s="157">
        <f>+SUBTOTAL(102,V11:V1002)</f>
        <v>50</v>
      </c>
      <c r="W7" s="263">
        <f>+SUBTOTAL(102,W11:W1002)</f>
        <v>50</v>
      </c>
      <c r="X7" s="120"/>
      <c r="Y7" s="120"/>
    </row>
    <row r="8" spans="1:26" x14ac:dyDescent="0.3">
      <c r="B8" s="194"/>
      <c r="C8" s="193"/>
      <c r="E8" s="193" t="s">
        <v>19</v>
      </c>
      <c r="F8" s="132"/>
      <c r="G8" s="191">
        <f t="shared" ref="G8:W8" si="2">+SUBTOTAL(105,G11:G10003)</f>
        <v>40</v>
      </c>
      <c r="H8" s="149">
        <f t="shared" si="2"/>
        <v>-268.17500000000001</v>
      </c>
      <c r="I8" s="157">
        <f t="shared" si="2"/>
        <v>43.89</v>
      </c>
      <c r="J8" s="191">
        <f t="shared" si="2"/>
        <v>1</v>
      </c>
      <c r="K8" s="149">
        <f t="shared" si="2"/>
        <v>4.6749999999999998</v>
      </c>
      <c r="L8" s="191">
        <f t="shared" si="2"/>
        <v>34.357999999999997</v>
      </c>
      <c r="M8" s="192">
        <f t="shared" si="2"/>
        <v>-2.38</v>
      </c>
      <c r="N8" s="191">
        <f t="shared" si="2"/>
        <v>26.158000000000001</v>
      </c>
      <c r="O8" s="192">
        <f t="shared" si="2"/>
        <v>5.3550000000000004</v>
      </c>
      <c r="P8" s="191">
        <f t="shared" si="2"/>
        <v>18.45</v>
      </c>
      <c r="Q8" s="192">
        <f t="shared" si="2"/>
        <v>-0.25650000000000001</v>
      </c>
      <c r="R8" s="191">
        <f t="shared" si="2"/>
        <v>28.4</v>
      </c>
      <c r="S8" s="149">
        <f t="shared" si="2"/>
        <v>-3.57</v>
      </c>
      <c r="T8" s="190">
        <f t="shared" si="2"/>
        <v>13.6</v>
      </c>
      <c r="U8" s="149">
        <f t="shared" si="2"/>
        <v>-6.48</v>
      </c>
      <c r="V8" s="149">
        <f t="shared" si="2"/>
        <v>6.24</v>
      </c>
      <c r="W8" s="262">
        <f t="shared" si="2"/>
        <v>156.9</v>
      </c>
      <c r="X8" s="120"/>
      <c r="Y8" s="120"/>
    </row>
    <row r="9" spans="1:26" x14ac:dyDescent="0.3">
      <c r="C9" s="193"/>
      <c r="E9" s="193" t="s">
        <v>20</v>
      </c>
      <c r="F9" s="132"/>
      <c r="G9" s="191">
        <f t="shared" ref="G9:W9" si="3">+SUBTOTAL(104,G11:G10003)</f>
        <v>305</v>
      </c>
      <c r="H9" s="149">
        <f t="shared" si="3"/>
        <v>480.59</v>
      </c>
      <c r="I9" s="157">
        <f t="shared" si="3"/>
        <v>65.697999999999993</v>
      </c>
      <c r="J9" s="191">
        <f t="shared" si="3"/>
        <v>8</v>
      </c>
      <c r="K9" s="149">
        <f t="shared" si="3"/>
        <v>15.215</v>
      </c>
      <c r="L9" s="191">
        <f t="shared" si="3"/>
        <v>58.781999999999996</v>
      </c>
      <c r="M9" s="192">
        <f t="shared" si="3"/>
        <v>9.52</v>
      </c>
      <c r="N9" s="191">
        <f t="shared" si="3"/>
        <v>53.148000000000003</v>
      </c>
      <c r="O9" s="192">
        <f t="shared" si="3"/>
        <v>28.305</v>
      </c>
      <c r="P9" s="191">
        <f t="shared" si="3"/>
        <v>43.61</v>
      </c>
      <c r="Q9" s="192">
        <f t="shared" si="3"/>
        <v>0.19</v>
      </c>
      <c r="R9" s="191">
        <f t="shared" si="3"/>
        <v>46.7</v>
      </c>
      <c r="S9" s="149">
        <f t="shared" si="3"/>
        <v>8.33</v>
      </c>
      <c r="T9" s="190">
        <f t="shared" si="3"/>
        <v>39.700000000000003</v>
      </c>
      <c r="U9" s="149">
        <f t="shared" si="3"/>
        <v>3.42</v>
      </c>
      <c r="V9" s="149">
        <f t="shared" si="3"/>
        <v>30.536999999999999</v>
      </c>
      <c r="W9" s="262">
        <f t="shared" si="3"/>
        <v>312.39999999999998</v>
      </c>
      <c r="X9" s="120"/>
      <c r="Y9" s="120"/>
    </row>
    <row r="10" spans="1:26" s="138" customFormat="1" x14ac:dyDescent="0.3">
      <c r="A10" s="138" t="s">
        <v>301</v>
      </c>
      <c r="B10" s="139" t="s">
        <v>42</v>
      </c>
      <c r="C10" s="189" t="s">
        <v>41</v>
      </c>
      <c r="D10" s="139" t="s">
        <v>43</v>
      </c>
      <c r="E10" s="188" t="s">
        <v>8</v>
      </c>
      <c r="F10" s="187" t="s">
        <v>9</v>
      </c>
      <c r="G10" s="186" t="s">
        <v>10</v>
      </c>
      <c r="H10" s="181" t="s">
        <v>22</v>
      </c>
      <c r="I10" s="145" t="s">
        <v>23</v>
      </c>
      <c r="J10" s="185" t="s">
        <v>24</v>
      </c>
      <c r="K10" s="181" t="s">
        <v>25</v>
      </c>
      <c r="L10" s="182" t="s">
        <v>26</v>
      </c>
      <c r="M10" s="181" t="s">
        <v>27</v>
      </c>
      <c r="N10" s="182" t="s">
        <v>28</v>
      </c>
      <c r="O10" s="181" t="s">
        <v>162</v>
      </c>
      <c r="P10" s="182" t="s">
        <v>163</v>
      </c>
      <c r="Q10" s="184" t="s">
        <v>95</v>
      </c>
      <c r="R10" s="183" t="s">
        <v>96</v>
      </c>
      <c r="S10" s="143" t="s">
        <v>36</v>
      </c>
      <c r="T10" s="182" t="s">
        <v>37</v>
      </c>
      <c r="U10" s="181" t="s">
        <v>31</v>
      </c>
      <c r="V10" s="180" t="s">
        <v>32</v>
      </c>
      <c r="W10" s="264" t="s">
        <v>29</v>
      </c>
      <c r="X10" s="179"/>
      <c r="Z10" s="138" t="s">
        <v>68</v>
      </c>
    </row>
    <row r="11" spans="1:26" x14ac:dyDescent="0.3">
      <c r="A11" s="115">
        <v>1</v>
      </c>
      <c r="B11" s="178">
        <v>106050001</v>
      </c>
      <c r="C11" s="171">
        <v>72108</v>
      </c>
      <c r="D11" s="125" t="s">
        <v>194</v>
      </c>
      <c r="E11" s="177">
        <v>39722</v>
      </c>
      <c r="F11" s="176">
        <v>41913</v>
      </c>
      <c r="G11" s="167">
        <v>253</v>
      </c>
      <c r="H11" s="168">
        <v>480.59</v>
      </c>
      <c r="I11" s="168">
        <v>62.92</v>
      </c>
      <c r="J11" s="167">
        <v>5</v>
      </c>
      <c r="K11" s="165">
        <v>11.984999999999999</v>
      </c>
      <c r="L11" s="166">
        <v>48.79</v>
      </c>
      <c r="M11" s="165">
        <v>7.31</v>
      </c>
      <c r="N11" s="166">
        <v>41.076000000000001</v>
      </c>
      <c r="O11" s="118">
        <v>28.305</v>
      </c>
      <c r="P11" s="166">
        <v>33.515999999999998</v>
      </c>
      <c r="Q11" s="175">
        <v>-0.1235</v>
      </c>
      <c r="R11" s="166">
        <v>41.8</v>
      </c>
      <c r="S11" s="118">
        <v>-1.615</v>
      </c>
      <c r="T11" s="166">
        <v>33.200000000000003</v>
      </c>
      <c r="U11" s="165">
        <v>3.42</v>
      </c>
      <c r="V11" s="164">
        <v>23.76</v>
      </c>
      <c r="W11" s="265">
        <v>312.39999999999998</v>
      </c>
      <c r="Y11" s="127" t="str">
        <f>+LOOKUP(B11,COD_FIN!$C$5:$C$44,COD_FIN!$B$5:$B$44)</f>
        <v>EZJ</v>
      </c>
      <c r="Z11" s="165">
        <f>+(4.689*K11+3.117*M11-0.02*H11-1.438*S11+4.152*U11-7.27*Q11)*3.6</f>
        <v>312.448284</v>
      </c>
    </row>
    <row r="12" spans="1:26" x14ac:dyDescent="0.3">
      <c r="A12" s="115">
        <f t="shared" ref="A12:A43" si="4">A11+1</f>
        <v>2</v>
      </c>
      <c r="B12" s="178">
        <v>106500003</v>
      </c>
      <c r="C12" s="171">
        <v>67707</v>
      </c>
      <c r="D12" s="125">
        <v>301576</v>
      </c>
      <c r="E12" s="177">
        <v>39203</v>
      </c>
      <c r="F12" s="176">
        <v>42095</v>
      </c>
      <c r="G12" s="167">
        <v>99</v>
      </c>
      <c r="H12" s="168">
        <v>86.53</v>
      </c>
      <c r="I12" s="168">
        <v>55.02</v>
      </c>
      <c r="J12" s="167">
        <v>7</v>
      </c>
      <c r="K12" s="165">
        <v>12.75</v>
      </c>
      <c r="L12" s="166">
        <v>46.287999999999997</v>
      </c>
      <c r="M12" s="165">
        <v>6.375</v>
      </c>
      <c r="N12" s="166">
        <v>37.752000000000002</v>
      </c>
      <c r="O12" s="118">
        <v>21.164999999999999</v>
      </c>
      <c r="P12" s="166">
        <v>29.744</v>
      </c>
      <c r="Q12" s="175">
        <v>0.1615</v>
      </c>
      <c r="R12" s="166">
        <v>37.9</v>
      </c>
      <c r="S12" s="118">
        <v>3.145</v>
      </c>
      <c r="T12" s="166">
        <v>24.864000000000001</v>
      </c>
      <c r="U12" s="165">
        <v>1.35</v>
      </c>
      <c r="V12" s="164">
        <v>17.48</v>
      </c>
      <c r="W12" s="265">
        <v>280.2</v>
      </c>
      <c r="Y12" s="127" t="str">
        <f>+LOOKUP(B12,COD_FIN!$C$5:$C$44,COD_FIN!$B$5:$B$44)</f>
        <v>GMR</v>
      </c>
      <c r="Z12" s="165">
        <f t="shared" ref="Z12:Z60" si="5">+(4.689*K12+3.117*M12-0.02*H12-1.438*S12+4.152*U12-7.27*Q12)*3.6</f>
        <v>280.20099600000003</v>
      </c>
    </row>
    <row r="13" spans="1:26" x14ac:dyDescent="0.3">
      <c r="A13" s="115">
        <f t="shared" si="4"/>
        <v>3</v>
      </c>
      <c r="B13" s="178">
        <v>102960001</v>
      </c>
      <c r="C13" s="171">
        <v>78747</v>
      </c>
      <c r="D13" s="125" t="s">
        <v>207</v>
      </c>
      <c r="E13" s="177">
        <v>40118</v>
      </c>
      <c r="F13" s="176">
        <v>42064</v>
      </c>
      <c r="G13" s="167">
        <v>161</v>
      </c>
      <c r="H13" s="168">
        <v>202.38499999999999</v>
      </c>
      <c r="I13" s="168">
        <v>59.572000000000003</v>
      </c>
      <c r="J13" s="167">
        <v>4</v>
      </c>
      <c r="K13" s="165">
        <v>10.795</v>
      </c>
      <c r="L13" s="166">
        <v>46.08</v>
      </c>
      <c r="M13" s="165">
        <v>9.52</v>
      </c>
      <c r="N13" s="166">
        <v>41.31</v>
      </c>
      <c r="O13" s="118">
        <v>18.445</v>
      </c>
      <c r="P13" s="166">
        <v>32.045000000000002</v>
      </c>
      <c r="Q13" s="175">
        <v>0.1235</v>
      </c>
      <c r="R13" s="166">
        <v>41.9</v>
      </c>
      <c r="S13" s="118">
        <v>-8.5000000000000006E-2</v>
      </c>
      <c r="T13" s="166">
        <v>34.6</v>
      </c>
      <c r="U13" s="165">
        <v>0.36</v>
      </c>
      <c r="V13" s="164">
        <v>21.584</v>
      </c>
      <c r="W13" s="265">
        <v>277.10000000000002</v>
      </c>
      <c r="Y13" s="127" t="str">
        <f>+LOOKUP(B13,COD_FIN!$C$5:$C$44,COD_FIN!$B$5:$B$44)</f>
        <v>HLM</v>
      </c>
      <c r="Z13" s="165">
        <f t="shared" si="5"/>
        <v>277.0668</v>
      </c>
    </row>
    <row r="14" spans="1:26" x14ac:dyDescent="0.3">
      <c r="A14" s="115">
        <f t="shared" si="4"/>
        <v>4</v>
      </c>
      <c r="B14" s="178">
        <v>190001</v>
      </c>
      <c r="C14" s="171">
        <v>85459</v>
      </c>
      <c r="D14" s="125" t="s">
        <v>356</v>
      </c>
      <c r="E14" s="177">
        <v>39934</v>
      </c>
      <c r="F14" s="176">
        <v>41791</v>
      </c>
      <c r="G14" s="167">
        <v>305</v>
      </c>
      <c r="H14" s="168">
        <v>114.92</v>
      </c>
      <c r="I14" s="168">
        <v>54.67</v>
      </c>
      <c r="J14" s="167">
        <v>3</v>
      </c>
      <c r="K14" s="165">
        <v>9.9450000000000003</v>
      </c>
      <c r="L14" s="166">
        <v>43.906999999999996</v>
      </c>
      <c r="M14" s="165">
        <v>8.4149999999999991</v>
      </c>
      <c r="N14" s="166">
        <v>38.340000000000003</v>
      </c>
      <c r="O14" s="118">
        <v>18.445</v>
      </c>
      <c r="P14" s="166">
        <v>33.39</v>
      </c>
      <c r="Q14" s="175">
        <v>-0.18049999999999999</v>
      </c>
      <c r="R14" s="166">
        <v>39.299999999999997</v>
      </c>
      <c r="S14" s="118">
        <v>-1.53</v>
      </c>
      <c r="T14" s="166">
        <v>23.5</v>
      </c>
      <c r="U14" s="165">
        <v>0.18</v>
      </c>
      <c r="V14" s="164">
        <v>12.444000000000001</v>
      </c>
      <c r="W14" s="265">
        <v>269.39999999999998</v>
      </c>
      <c r="Y14" s="127" t="str">
        <f>+LOOKUP(B14,COD_FIN!$C$5:$C$44,COD_FIN!$B$5:$B$44)</f>
        <v>HRE</v>
      </c>
      <c r="Z14" s="165">
        <f t="shared" si="5"/>
        <v>269.36278200000004</v>
      </c>
    </row>
    <row r="15" spans="1:26" x14ac:dyDescent="0.3">
      <c r="A15" s="115">
        <f t="shared" si="4"/>
        <v>5</v>
      </c>
      <c r="B15" s="178">
        <v>190001</v>
      </c>
      <c r="C15" s="171">
        <v>66206</v>
      </c>
      <c r="D15" s="125" t="s">
        <v>356</v>
      </c>
      <c r="E15" s="177">
        <v>38930</v>
      </c>
      <c r="F15" s="176">
        <v>41944</v>
      </c>
      <c r="G15" s="167">
        <v>132</v>
      </c>
      <c r="H15" s="168">
        <v>98.004999999999995</v>
      </c>
      <c r="I15" s="168">
        <v>55.014000000000003</v>
      </c>
      <c r="J15" s="167">
        <v>6</v>
      </c>
      <c r="K15" s="165">
        <v>10.199999999999999</v>
      </c>
      <c r="L15" s="166">
        <v>46.991999999999997</v>
      </c>
      <c r="M15" s="165">
        <v>7.65</v>
      </c>
      <c r="N15" s="166">
        <v>36.72</v>
      </c>
      <c r="O15" s="118">
        <v>17.510000000000002</v>
      </c>
      <c r="P15" s="166">
        <v>32.299999999999997</v>
      </c>
      <c r="Q15" s="175">
        <v>-0.1615</v>
      </c>
      <c r="R15" s="166">
        <v>33.200000000000003</v>
      </c>
      <c r="S15" s="118">
        <v>-0.51</v>
      </c>
      <c r="T15" s="166">
        <v>24.25</v>
      </c>
      <c r="U15" s="165">
        <v>0.45</v>
      </c>
      <c r="V15" s="164">
        <v>15.834</v>
      </c>
      <c r="W15" s="265">
        <v>264.60000000000002</v>
      </c>
      <c r="Y15" s="127" t="str">
        <f>+LOOKUP(B15,COD_FIN!$C$5:$C$44,COD_FIN!$B$5:$B$44)</f>
        <v>HRE</v>
      </c>
      <c r="Z15" s="165">
        <f t="shared" si="5"/>
        <v>264.55908599999998</v>
      </c>
    </row>
    <row r="16" spans="1:26" x14ac:dyDescent="0.3">
      <c r="A16" s="115">
        <f t="shared" si="4"/>
        <v>6</v>
      </c>
      <c r="B16" s="178">
        <v>1960040</v>
      </c>
      <c r="C16" s="171">
        <v>67088</v>
      </c>
      <c r="D16" s="125" t="s">
        <v>208</v>
      </c>
      <c r="E16" s="177">
        <v>39052</v>
      </c>
      <c r="F16" s="176">
        <v>41944</v>
      </c>
      <c r="G16" s="167">
        <v>141</v>
      </c>
      <c r="H16" s="168">
        <v>186.745</v>
      </c>
      <c r="I16" s="168">
        <v>62.963999999999999</v>
      </c>
      <c r="J16" s="167">
        <v>6</v>
      </c>
      <c r="K16" s="165">
        <v>12.07</v>
      </c>
      <c r="L16" s="166">
        <v>58.603999999999999</v>
      </c>
      <c r="M16" s="165">
        <v>8.5850000000000009</v>
      </c>
      <c r="N16" s="166">
        <v>53.148000000000003</v>
      </c>
      <c r="O16" s="118">
        <v>27.454999999999998</v>
      </c>
      <c r="P16" s="166">
        <v>43.61</v>
      </c>
      <c r="Q16" s="175">
        <v>3.7999999999999999E-2</v>
      </c>
      <c r="R16" s="166">
        <v>45.8</v>
      </c>
      <c r="S16" s="118">
        <v>4.76</v>
      </c>
      <c r="T16" s="166">
        <v>39.700000000000003</v>
      </c>
      <c r="U16" s="165">
        <v>0</v>
      </c>
      <c r="V16" s="164">
        <v>29.928000000000001</v>
      </c>
      <c r="W16" s="265">
        <v>261</v>
      </c>
      <c r="Y16" s="127" t="str">
        <f>+LOOKUP(B16,COD_FIN!$C$5:$C$44,COD_FIN!$B$5:$B$44)</f>
        <v>CVM</v>
      </c>
      <c r="Z16" s="165">
        <f t="shared" si="5"/>
        <v>260.99868600000008</v>
      </c>
    </row>
    <row r="17" spans="1:26" x14ac:dyDescent="0.3">
      <c r="A17" s="115">
        <f t="shared" si="4"/>
        <v>7</v>
      </c>
      <c r="B17" s="178">
        <v>2850002</v>
      </c>
      <c r="C17" s="171">
        <v>71202</v>
      </c>
      <c r="D17" s="125" t="s">
        <v>337</v>
      </c>
      <c r="E17" s="177">
        <v>39630</v>
      </c>
      <c r="F17" s="176">
        <v>41791</v>
      </c>
      <c r="G17" s="167">
        <v>166</v>
      </c>
      <c r="H17" s="168">
        <v>18.53</v>
      </c>
      <c r="I17" s="168">
        <v>60.027000000000001</v>
      </c>
      <c r="J17" s="167">
        <v>5</v>
      </c>
      <c r="K17" s="165">
        <v>13.855</v>
      </c>
      <c r="L17" s="166">
        <v>37.752000000000002</v>
      </c>
      <c r="M17" s="165">
        <v>5.3550000000000004</v>
      </c>
      <c r="N17" s="166">
        <v>36.426000000000002</v>
      </c>
      <c r="O17" s="118">
        <v>12.58</v>
      </c>
      <c r="P17" s="166">
        <v>22.308</v>
      </c>
      <c r="Q17" s="175">
        <v>-0.1235</v>
      </c>
      <c r="R17" s="166">
        <v>38.1</v>
      </c>
      <c r="S17" s="118">
        <v>2.2949999999999999</v>
      </c>
      <c r="T17" s="166">
        <v>33.5</v>
      </c>
      <c r="U17" s="165">
        <v>-2.61</v>
      </c>
      <c r="V17" s="164">
        <v>23.04</v>
      </c>
      <c r="W17" s="265">
        <v>245</v>
      </c>
      <c r="Y17" s="127" t="str">
        <f>+LOOKUP(B17,COD_FIN!$C$5:$C$44,COD_FIN!$B$5:$B$44)</f>
        <v>ZAG</v>
      </c>
      <c r="Z17" s="165">
        <f t="shared" si="5"/>
        <v>244.97260199999999</v>
      </c>
    </row>
    <row r="18" spans="1:26" x14ac:dyDescent="0.3">
      <c r="A18" s="115">
        <f t="shared" si="4"/>
        <v>8</v>
      </c>
      <c r="B18" s="178">
        <v>2120001</v>
      </c>
      <c r="C18" s="171">
        <v>74426</v>
      </c>
      <c r="D18" s="125" t="s">
        <v>208</v>
      </c>
      <c r="E18" s="177">
        <v>38596</v>
      </c>
      <c r="F18" s="176">
        <v>41974</v>
      </c>
      <c r="G18" s="167">
        <v>153</v>
      </c>
      <c r="H18" s="168">
        <v>139.14500000000001</v>
      </c>
      <c r="I18" s="168">
        <v>62.37</v>
      </c>
      <c r="J18" s="167">
        <v>7</v>
      </c>
      <c r="K18" s="165">
        <v>13.175000000000001</v>
      </c>
      <c r="L18" s="166">
        <v>47.226999999999997</v>
      </c>
      <c r="M18" s="165">
        <v>3.57</v>
      </c>
      <c r="N18" s="166">
        <v>42.164000000000001</v>
      </c>
      <c r="O18" s="118">
        <v>21.93</v>
      </c>
      <c r="P18" s="166">
        <v>32.536000000000001</v>
      </c>
      <c r="Q18" s="175">
        <v>-0.19950000000000001</v>
      </c>
      <c r="R18" s="166">
        <v>45.5</v>
      </c>
      <c r="S18" s="118">
        <v>7.99</v>
      </c>
      <c r="T18" s="166">
        <v>38.200000000000003</v>
      </c>
      <c r="U18" s="165">
        <v>1.53</v>
      </c>
      <c r="V18" s="164">
        <v>29.808</v>
      </c>
      <c r="W18" s="265">
        <v>239.2</v>
      </c>
      <c r="Y18" s="127" t="str">
        <f>+LOOKUP(B18,COD_FIN!$C$5:$C$44,COD_FIN!$B$5:$B$44)</f>
        <v>HMA</v>
      </c>
      <c r="Z18" s="165">
        <f t="shared" si="5"/>
        <v>239.16841200000002</v>
      </c>
    </row>
    <row r="19" spans="1:26" x14ac:dyDescent="0.3">
      <c r="A19" s="115">
        <f t="shared" si="4"/>
        <v>9</v>
      </c>
      <c r="B19" s="178">
        <v>190001</v>
      </c>
      <c r="C19" s="171">
        <v>64920</v>
      </c>
      <c r="D19" s="125" t="s">
        <v>356</v>
      </c>
      <c r="E19" s="177">
        <v>38869</v>
      </c>
      <c r="F19" s="176">
        <v>41944</v>
      </c>
      <c r="G19" s="167">
        <v>144</v>
      </c>
      <c r="H19" s="168">
        <v>104.38</v>
      </c>
      <c r="I19" s="168">
        <v>55.438000000000002</v>
      </c>
      <c r="J19" s="167">
        <v>5</v>
      </c>
      <c r="K19" s="165">
        <v>9.52</v>
      </c>
      <c r="L19" s="166">
        <v>45.107999999999997</v>
      </c>
      <c r="M19" s="165">
        <v>8.0749999999999993</v>
      </c>
      <c r="N19" s="166">
        <v>37.043999999999997</v>
      </c>
      <c r="O19" s="118">
        <v>20.23</v>
      </c>
      <c r="P19" s="166">
        <v>32.508000000000003</v>
      </c>
      <c r="Q19" s="175">
        <v>-0.13300000000000001</v>
      </c>
      <c r="R19" s="166">
        <v>36.200000000000003</v>
      </c>
      <c r="S19" s="118">
        <v>2.6349999999999998</v>
      </c>
      <c r="T19" s="166">
        <v>23.712</v>
      </c>
      <c r="U19" s="165">
        <v>0.18</v>
      </c>
      <c r="V19" s="164">
        <v>15.6</v>
      </c>
      <c r="W19" s="265">
        <v>236.3</v>
      </c>
      <c r="Y19" s="127" t="str">
        <f>+LOOKUP(B19,COD_FIN!$C$5:$C$44,COD_FIN!$B$5:$B$44)</f>
        <v>HRE</v>
      </c>
      <c r="Z19" s="165">
        <f t="shared" si="5"/>
        <v>236.32774200000003</v>
      </c>
    </row>
    <row r="20" spans="1:26" x14ac:dyDescent="0.3">
      <c r="A20" s="115">
        <f t="shared" si="4"/>
        <v>10</v>
      </c>
      <c r="B20" s="178">
        <v>106500003</v>
      </c>
      <c r="C20" s="171">
        <v>71910</v>
      </c>
      <c r="D20" s="125" t="s">
        <v>206</v>
      </c>
      <c r="E20" s="177">
        <v>39692</v>
      </c>
      <c r="F20" s="176">
        <v>42156</v>
      </c>
      <c r="G20" s="167">
        <v>40</v>
      </c>
      <c r="H20" s="168">
        <v>274.20999999999998</v>
      </c>
      <c r="I20" s="168">
        <v>55.935000000000002</v>
      </c>
      <c r="J20" s="167">
        <v>5</v>
      </c>
      <c r="K20" s="165">
        <v>12.92</v>
      </c>
      <c r="L20" s="166">
        <v>48.78</v>
      </c>
      <c r="M20" s="165">
        <v>7.65</v>
      </c>
      <c r="N20" s="166">
        <v>43.65</v>
      </c>
      <c r="O20" s="118">
        <v>23.29</v>
      </c>
      <c r="P20" s="166">
        <v>32.58</v>
      </c>
      <c r="Q20" s="175">
        <v>-2.8500000000000001E-2</v>
      </c>
      <c r="R20" s="166">
        <v>44.1</v>
      </c>
      <c r="S20" s="118">
        <v>0.68</v>
      </c>
      <c r="T20" s="166">
        <v>31.5</v>
      </c>
      <c r="U20" s="165">
        <v>-3.42</v>
      </c>
      <c r="V20" s="164">
        <v>23.68</v>
      </c>
      <c r="W20" s="265">
        <v>230.3</v>
      </c>
      <c r="Y20" s="127" t="str">
        <f>+LOOKUP(B20,COD_FIN!$C$5:$C$44,COD_FIN!$B$5:$B$44)</f>
        <v>GMR</v>
      </c>
      <c r="Z20" s="165">
        <f t="shared" si="5"/>
        <v>230.30008199999997</v>
      </c>
    </row>
    <row r="21" spans="1:26" x14ac:dyDescent="0.3">
      <c r="A21" s="115">
        <f t="shared" si="4"/>
        <v>11</v>
      </c>
      <c r="B21" s="178">
        <v>1960040</v>
      </c>
      <c r="C21" s="171">
        <v>70992</v>
      </c>
      <c r="D21" s="125" t="s">
        <v>200</v>
      </c>
      <c r="E21" s="177">
        <v>39508</v>
      </c>
      <c r="F21" s="176">
        <v>41730</v>
      </c>
      <c r="G21" s="167">
        <v>305</v>
      </c>
      <c r="H21" s="168">
        <v>113.56</v>
      </c>
      <c r="I21" s="168">
        <v>46.75</v>
      </c>
      <c r="J21" s="167">
        <v>5</v>
      </c>
      <c r="K21" s="165">
        <v>11.39</v>
      </c>
      <c r="L21" s="166">
        <v>43.584000000000003</v>
      </c>
      <c r="M21" s="165">
        <v>3.57</v>
      </c>
      <c r="N21" s="166">
        <v>31.654</v>
      </c>
      <c r="O21" s="118">
        <v>15.13</v>
      </c>
      <c r="P21" s="166">
        <v>26.852</v>
      </c>
      <c r="Q21" s="175">
        <v>-9.4999999999999998E-3</v>
      </c>
      <c r="R21" s="166">
        <v>30.2</v>
      </c>
      <c r="S21" s="118">
        <v>1.19</v>
      </c>
      <c r="T21" s="166">
        <v>13.6</v>
      </c>
      <c r="U21" s="165">
        <v>0.72</v>
      </c>
      <c r="V21" s="164">
        <v>6.24</v>
      </c>
      <c r="W21" s="265">
        <v>229</v>
      </c>
      <c r="Y21" s="127" t="str">
        <f>+LOOKUP(B21,COD_FIN!$C$5:$C$44,COD_FIN!$B$5:$B$44)</f>
        <v>CVM</v>
      </c>
      <c r="Z21" s="165">
        <f t="shared" si="5"/>
        <v>229.00134600000001</v>
      </c>
    </row>
    <row r="22" spans="1:26" x14ac:dyDescent="0.3">
      <c r="A22" s="115">
        <f t="shared" si="4"/>
        <v>12</v>
      </c>
      <c r="B22" s="178">
        <v>106500003</v>
      </c>
      <c r="C22" s="171">
        <v>71892</v>
      </c>
      <c r="D22" s="125" t="s">
        <v>198</v>
      </c>
      <c r="E22" s="177">
        <v>39508</v>
      </c>
      <c r="F22" s="176">
        <v>41974</v>
      </c>
      <c r="G22" s="167">
        <v>227</v>
      </c>
      <c r="H22" s="168">
        <v>117.98</v>
      </c>
      <c r="I22" s="168">
        <v>62.021000000000001</v>
      </c>
      <c r="J22" s="167">
        <v>5</v>
      </c>
      <c r="K22" s="165">
        <v>10.625</v>
      </c>
      <c r="L22" s="166">
        <v>48.42</v>
      </c>
      <c r="M22" s="165">
        <v>7.82</v>
      </c>
      <c r="N22" s="166">
        <v>43.92</v>
      </c>
      <c r="O22" s="118">
        <v>17</v>
      </c>
      <c r="P22" s="166">
        <v>30.87</v>
      </c>
      <c r="Q22" s="175">
        <v>9.5000000000000001E-2</v>
      </c>
      <c r="R22" s="166">
        <v>46</v>
      </c>
      <c r="S22" s="118">
        <v>4.5049999999999999</v>
      </c>
      <c r="T22" s="166">
        <v>36.5</v>
      </c>
      <c r="U22" s="165">
        <v>-0.27</v>
      </c>
      <c r="V22" s="164">
        <v>25.6</v>
      </c>
      <c r="W22" s="265">
        <v>228.8</v>
      </c>
      <c r="Y22" s="127" t="str">
        <f>+LOOKUP(B22,COD_FIN!$C$5:$C$44,COD_FIN!$B$5:$B$44)</f>
        <v>GMR</v>
      </c>
      <c r="Z22" s="165">
        <f t="shared" si="5"/>
        <v>228.76590600000006</v>
      </c>
    </row>
    <row r="23" spans="1:26" x14ac:dyDescent="0.3">
      <c r="A23" s="115">
        <f t="shared" si="4"/>
        <v>13</v>
      </c>
      <c r="B23" s="178">
        <v>190001</v>
      </c>
      <c r="C23" s="171">
        <v>85460</v>
      </c>
      <c r="D23" s="125" t="s">
        <v>356</v>
      </c>
      <c r="E23" s="177">
        <v>39965</v>
      </c>
      <c r="F23" s="176">
        <v>41944</v>
      </c>
      <c r="G23" s="167">
        <v>136</v>
      </c>
      <c r="H23" s="168">
        <v>127.67</v>
      </c>
      <c r="I23" s="168">
        <v>52.29</v>
      </c>
      <c r="J23" s="167">
        <v>4</v>
      </c>
      <c r="K23" s="165">
        <v>8.2449999999999992</v>
      </c>
      <c r="L23" s="166">
        <v>43.823999999999998</v>
      </c>
      <c r="M23" s="165">
        <v>7.48</v>
      </c>
      <c r="N23" s="166">
        <v>35.948</v>
      </c>
      <c r="O23" s="118">
        <v>14.535</v>
      </c>
      <c r="P23" s="166">
        <v>31.218</v>
      </c>
      <c r="Q23" s="175">
        <v>-7.5999999999999998E-2</v>
      </c>
      <c r="R23" s="166">
        <v>34.6</v>
      </c>
      <c r="S23" s="118">
        <v>-1.53</v>
      </c>
      <c r="T23" s="166">
        <v>23.4</v>
      </c>
      <c r="U23" s="165">
        <v>0.09</v>
      </c>
      <c r="V23" s="164">
        <v>12.851000000000001</v>
      </c>
      <c r="W23" s="265">
        <v>225.2</v>
      </c>
      <c r="Y23" s="127" t="str">
        <f>+LOOKUP(B23,COD_FIN!$C$5:$C$44,COD_FIN!$B$5:$B$44)</f>
        <v>HRE</v>
      </c>
      <c r="Z23" s="165">
        <f t="shared" si="5"/>
        <v>225.17605800000001</v>
      </c>
    </row>
    <row r="24" spans="1:26" x14ac:dyDescent="0.3">
      <c r="A24" s="115">
        <f t="shared" si="4"/>
        <v>14</v>
      </c>
      <c r="B24" s="178">
        <v>2120010</v>
      </c>
      <c r="C24" s="171">
        <v>79412</v>
      </c>
      <c r="D24" s="125" t="s">
        <v>357</v>
      </c>
      <c r="E24" s="177">
        <v>40269</v>
      </c>
      <c r="F24" s="176">
        <v>41944</v>
      </c>
      <c r="G24" s="167">
        <v>199</v>
      </c>
      <c r="H24" s="168">
        <v>77.86</v>
      </c>
      <c r="I24" s="168">
        <v>44.084000000000003</v>
      </c>
      <c r="J24" s="167">
        <v>3</v>
      </c>
      <c r="K24" s="165">
        <v>10.455</v>
      </c>
      <c r="L24" s="166">
        <v>34.357999999999997</v>
      </c>
      <c r="M24" s="165">
        <v>3.91</v>
      </c>
      <c r="N24" s="166">
        <v>26.158000000000001</v>
      </c>
      <c r="O24" s="118">
        <v>9.69</v>
      </c>
      <c r="P24" s="166">
        <v>18.45</v>
      </c>
      <c r="Q24" s="175">
        <v>-0.25650000000000001</v>
      </c>
      <c r="R24" s="166">
        <v>28.4</v>
      </c>
      <c r="S24" s="118">
        <v>0.93500000000000005</v>
      </c>
      <c r="T24" s="166">
        <v>13.9</v>
      </c>
      <c r="U24" s="165">
        <v>-0.36</v>
      </c>
      <c r="V24" s="164">
        <v>6.5270000000000001</v>
      </c>
      <c r="W24" s="265">
        <v>211.2</v>
      </c>
      <c r="Y24" s="127" t="str">
        <f>+LOOKUP(B24,COD_FIN!$C$5:$C$44,COD_FIN!$B$5:$B$44)</f>
        <v>HTF</v>
      </c>
      <c r="Z24" s="165">
        <f t="shared" si="5"/>
        <v>211.245372</v>
      </c>
    </row>
    <row r="25" spans="1:26" x14ac:dyDescent="0.3">
      <c r="A25" s="115">
        <f t="shared" si="4"/>
        <v>15</v>
      </c>
      <c r="B25" s="178">
        <v>190001</v>
      </c>
      <c r="C25" s="171">
        <v>61975</v>
      </c>
      <c r="D25" s="125" t="s">
        <v>207</v>
      </c>
      <c r="E25" s="177">
        <v>38412</v>
      </c>
      <c r="F25" s="176">
        <v>41913</v>
      </c>
      <c r="G25" s="167">
        <v>177</v>
      </c>
      <c r="H25" s="168">
        <v>117.81</v>
      </c>
      <c r="I25" s="168">
        <v>64.260000000000005</v>
      </c>
      <c r="J25" s="167">
        <v>8</v>
      </c>
      <c r="K25" s="165">
        <v>6.97</v>
      </c>
      <c r="L25" s="166">
        <v>51.68</v>
      </c>
      <c r="M25" s="165">
        <v>5.5250000000000004</v>
      </c>
      <c r="N25" s="166">
        <v>44.892000000000003</v>
      </c>
      <c r="O25" s="118">
        <v>14.28</v>
      </c>
      <c r="P25" s="166">
        <v>38.628</v>
      </c>
      <c r="Q25" s="175">
        <v>3.7999999999999999E-2</v>
      </c>
      <c r="R25" s="166">
        <v>42.3</v>
      </c>
      <c r="S25" s="118">
        <v>-1.7849999999999999</v>
      </c>
      <c r="T25" s="166">
        <v>37.9</v>
      </c>
      <c r="U25" s="165">
        <v>2.0699999999999998</v>
      </c>
      <c r="V25" s="164">
        <v>29.76</v>
      </c>
      <c r="W25" s="265">
        <v>210.4</v>
      </c>
      <c r="Y25" s="127" t="str">
        <f>+LOOKUP(B25,COD_FIN!$C$5:$C$44,COD_FIN!$B$5:$B$44)</f>
        <v>HRE</v>
      </c>
      <c r="Z25" s="165">
        <f t="shared" si="5"/>
        <v>210.35795400000001</v>
      </c>
    </row>
    <row r="26" spans="1:26" x14ac:dyDescent="0.3">
      <c r="A26" s="115">
        <f t="shared" si="4"/>
        <v>16</v>
      </c>
      <c r="B26" s="178">
        <v>102960001</v>
      </c>
      <c r="C26" s="171">
        <v>72575</v>
      </c>
      <c r="D26" s="125" t="s">
        <v>326</v>
      </c>
      <c r="E26" s="177">
        <v>39814</v>
      </c>
      <c r="F26" s="176">
        <v>41913</v>
      </c>
      <c r="G26" s="167">
        <v>305</v>
      </c>
      <c r="H26" s="168">
        <v>74.290000000000006</v>
      </c>
      <c r="I26" s="168">
        <v>57.75</v>
      </c>
      <c r="J26" s="167">
        <v>4</v>
      </c>
      <c r="K26" s="165">
        <v>13.345000000000001</v>
      </c>
      <c r="L26" s="166">
        <v>43.094999999999999</v>
      </c>
      <c r="M26" s="165">
        <v>4.5049999999999999</v>
      </c>
      <c r="N26" s="166">
        <v>39.33</v>
      </c>
      <c r="O26" s="118">
        <v>12.41</v>
      </c>
      <c r="P26" s="166">
        <v>28.35</v>
      </c>
      <c r="Q26" s="175">
        <v>0</v>
      </c>
      <c r="R26" s="166">
        <v>37.9</v>
      </c>
      <c r="S26" s="118">
        <v>3.9950000000000001</v>
      </c>
      <c r="T26" s="166">
        <v>27.5</v>
      </c>
      <c r="U26" s="165">
        <v>-2.7</v>
      </c>
      <c r="V26" s="164">
        <v>16.827000000000002</v>
      </c>
      <c r="W26" s="265">
        <v>209.4</v>
      </c>
      <c r="Y26" s="127" t="str">
        <f>+LOOKUP(B26,COD_FIN!$C$5:$C$44,COD_FIN!$B$5:$B$44)</f>
        <v>HLM</v>
      </c>
      <c r="Z26" s="165">
        <f t="shared" si="5"/>
        <v>209.43280800000005</v>
      </c>
    </row>
    <row r="27" spans="1:26" x14ac:dyDescent="0.3">
      <c r="A27" s="115">
        <f t="shared" si="4"/>
        <v>17</v>
      </c>
      <c r="B27" s="178">
        <v>1260001</v>
      </c>
      <c r="C27" s="171">
        <v>59441</v>
      </c>
      <c r="D27" s="125" t="s">
        <v>199</v>
      </c>
      <c r="E27" s="177">
        <v>38108</v>
      </c>
      <c r="F27" s="176">
        <v>41944</v>
      </c>
      <c r="G27" s="167">
        <v>140</v>
      </c>
      <c r="H27" s="168">
        <v>-60.774999999999999</v>
      </c>
      <c r="I27" s="168">
        <v>59.064</v>
      </c>
      <c r="J27" s="167">
        <v>8</v>
      </c>
      <c r="K27" s="165">
        <v>9.01</v>
      </c>
      <c r="L27" s="166">
        <v>51.801000000000002</v>
      </c>
      <c r="M27" s="165">
        <v>4.08</v>
      </c>
      <c r="N27" s="166">
        <v>44.64</v>
      </c>
      <c r="O27" s="118">
        <v>8.84</v>
      </c>
      <c r="P27" s="166">
        <v>38.316000000000003</v>
      </c>
      <c r="Q27" s="175">
        <v>-0.152</v>
      </c>
      <c r="R27" s="166">
        <v>46.1</v>
      </c>
      <c r="S27" s="118">
        <v>0.42499999999999999</v>
      </c>
      <c r="T27" s="166">
        <v>37.299999999999997</v>
      </c>
      <c r="U27" s="165">
        <v>0.36</v>
      </c>
      <c r="V27" s="164">
        <v>29.472000000000001</v>
      </c>
      <c r="W27" s="265">
        <v>209.4</v>
      </c>
      <c r="Y27" s="127" t="str">
        <f>+LOOKUP(B27,COD_FIN!$C$5:$C$44,COD_FIN!$B$5:$B$44)</f>
        <v>HSF</v>
      </c>
      <c r="Z27" s="165">
        <f t="shared" si="5"/>
        <v>209.409696</v>
      </c>
    </row>
    <row r="28" spans="1:26" x14ac:dyDescent="0.3">
      <c r="A28" s="115">
        <f t="shared" si="4"/>
        <v>18</v>
      </c>
      <c r="B28" s="178">
        <v>106500003</v>
      </c>
      <c r="C28" s="171">
        <v>71906</v>
      </c>
      <c r="D28" s="125" t="s">
        <v>198</v>
      </c>
      <c r="E28" s="177">
        <v>39630</v>
      </c>
      <c r="F28" s="176">
        <v>41974</v>
      </c>
      <c r="G28" s="167">
        <v>229</v>
      </c>
      <c r="H28" s="168">
        <v>154.53</v>
      </c>
      <c r="I28" s="168">
        <v>62.238999999999997</v>
      </c>
      <c r="J28" s="167">
        <v>5</v>
      </c>
      <c r="K28" s="165">
        <v>8.0749999999999993</v>
      </c>
      <c r="L28" s="166">
        <v>46.62</v>
      </c>
      <c r="M28" s="165">
        <v>7.48</v>
      </c>
      <c r="N28" s="166">
        <v>44.28</v>
      </c>
      <c r="O28" s="118">
        <v>15.13</v>
      </c>
      <c r="P28" s="166">
        <v>30.51</v>
      </c>
      <c r="Q28" s="175">
        <v>-7.5999999999999998E-2</v>
      </c>
      <c r="R28" s="166">
        <v>45.7</v>
      </c>
      <c r="S28" s="118">
        <v>1.2749999999999999</v>
      </c>
      <c r="T28" s="166">
        <v>37.521000000000001</v>
      </c>
      <c r="U28" s="165">
        <v>0.18</v>
      </c>
      <c r="V28" s="164">
        <v>25.84</v>
      </c>
      <c r="W28" s="265">
        <v>207.2</v>
      </c>
      <c r="Y28" s="127" t="str">
        <f>+LOOKUP(B28,COD_FIN!$C$5:$C$44,COD_FIN!$B$5:$B$44)</f>
        <v>GMR</v>
      </c>
      <c r="Z28" s="165">
        <f t="shared" si="5"/>
        <v>207.19679400000004</v>
      </c>
    </row>
    <row r="29" spans="1:26" x14ac:dyDescent="0.3">
      <c r="A29" s="115">
        <f t="shared" si="4"/>
        <v>19</v>
      </c>
      <c r="B29" s="178">
        <v>106500005</v>
      </c>
      <c r="C29" s="171">
        <v>76318</v>
      </c>
      <c r="D29" s="125" t="s">
        <v>205</v>
      </c>
      <c r="E29" s="177">
        <v>40118</v>
      </c>
      <c r="F29" s="176">
        <v>42095</v>
      </c>
      <c r="G29" s="167">
        <v>65</v>
      </c>
      <c r="H29" s="168">
        <v>76.84</v>
      </c>
      <c r="I29" s="168">
        <v>51.875999999999998</v>
      </c>
      <c r="J29" s="167">
        <v>4</v>
      </c>
      <c r="K29" s="165">
        <v>12.154999999999999</v>
      </c>
      <c r="L29" s="166">
        <v>35.392000000000003</v>
      </c>
      <c r="M29" s="165">
        <v>7.2249999999999996</v>
      </c>
      <c r="N29" s="166">
        <v>34.128</v>
      </c>
      <c r="O29" s="118">
        <v>17.34</v>
      </c>
      <c r="P29" s="166">
        <v>19.513000000000002</v>
      </c>
      <c r="Q29" s="175">
        <v>-8.5500000000000007E-2</v>
      </c>
      <c r="R29" s="166">
        <v>34</v>
      </c>
      <c r="S29" s="118">
        <v>4.59</v>
      </c>
      <c r="T29" s="166">
        <v>31.1</v>
      </c>
      <c r="U29" s="165">
        <v>-3.51</v>
      </c>
      <c r="V29" s="164">
        <v>19.951000000000001</v>
      </c>
      <c r="W29" s="265">
        <v>206.7</v>
      </c>
      <c r="Y29" s="127" t="str">
        <f>+LOOKUP(B29,COD_FIN!$C$5:$C$44,COD_FIN!$B$5:$B$44)</f>
        <v>ARM</v>
      </c>
      <c r="Z29" s="165">
        <f t="shared" si="5"/>
        <v>206.733474</v>
      </c>
    </row>
    <row r="30" spans="1:26" x14ac:dyDescent="0.3">
      <c r="A30" s="115">
        <f t="shared" si="4"/>
        <v>20</v>
      </c>
      <c r="B30" s="178">
        <v>190001</v>
      </c>
      <c r="C30" s="171">
        <v>87519</v>
      </c>
      <c r="D30" s="125" t="s">
        <v>356</v>
      </c>
      <c r="E30" s="177">
        <v>41000</v>
      </c>
      <c r="F30" s="176">
        <v>41730</v>
      </c>
      <c r="G30" s="167">
        <v>294</v>
      </c>
      <c r="H30" s="168">
        <v>113.22</v>
      </c>
      <c r="I30" s="168">
        <v>43.89</v>
      </c>
      <c r="J30" s="167">
        <v>1</v>
      </c>
      <c r="K30" s="165">
        <v>8.84</v>
      </c>
      <c r="L30" s="166">
        <v>39.24</v>
      </c>
      <c r="M30" s="165">
        <v>6.7149999999999999</v>
      </c>
      <c r="N30" s="166">
        <v>31.14</v>
      </c>
      <c r="O30" s="118">
        <v>11.984999999999999</v>
      </c>
      <c r="P30" s="166">
        <v>26.82</v>
      </c>
      <c r="Q30" s="175">
        <v>1.9E-2</v>
      </c>
      <c r="R30" s="166">
        <v>32.9</v>
      </c>
      <c r="S30" s="118">
        <v>-2.6349999999999998</v>
      </c>
      <c r="T30" s="166">
        <v>18</v>
      </c>
      <c r="U30" s="165">
        <v>-1.62</v>
      </c>
      <c r="V30" s="164">
        <v>6.3719999999999999</v>
      </c>
      <c r="W30" s="265">
        <v>205.4</v>
      </c>
      <c r="Y30" s="127" t="str">
        <f>+LOOKUP(B30,COD_FIN!$C$5:$C$44,COD_FIN!$B$5:$B$44)</f>
        <v>HRE</v>
      </c>
      <c r="Z30" s="165">
        <f t="shared" si="5"/>
        <v>205.35039000000003</v>
      </c>
    </row>
    <row r="31" spans="1:26" x14ac:dyDescent="0.3">
      <c r="A31" s="115">
        <f t="shared" si="4"/>
        <v>21</v>
      </c>
      <c r="B31" s="178">
        <v>190001</v>
      </c>
      <c r="C31" s="171">
        <v>85450</v>
      </c>
      <c r="D31" s="125" t="s">
        <v>356</v>
      </c>
      <c r="E31" s="177">
        <v>39873</v>
      </c>
      <c r="F31" s="176">
        <v>41730</v>
      </c>
      <c r="G31" s="167">
        <v>305</v>
      </c>
      <c r="H31" s="168">
        <v>240.04</v>
      </c>
      <c r="I31" s="168">
        <v>52.36</v>
      </c>
      <c r="J31" s="167">
        <v>3</v>
      </c>
      <c r="K31" s="165">
        <v>7.5650000000000004</v>
      </c>
      <c r="L31" s="166">
        <v>41.905000000000001</v>
      </c>
      <c r="M31" s="165">
        <v>8.67</v>
      </c>
      <c r="N31" s="166">
        <v>33.283000000000001</v>
      </c>
      <c r="O31" s="118">
        <v>17.934999999999999</v>
      </c>
      <c r="P31" s="166">
        <v>28.966999999999999</v>
      </c>
      <c r="Q31" s="175">
        <v>-9.4999999999999998E-3</v>
      </c>
      <c r="R31" s="166">
        <v>34.700000000000003</v>
      </c>
      <c r="S31" s="118">
        <v>-0.51</v>
      </c>
      <c r="T31" s="166">
        <v>21.1</v>
      </c>
      <c r="U31" s="165">
        <v>-0.63</v>
      </c>
      <c r="V31" s="164">
        <v>10.797000000000001</v>
      </c>
      <c r="W31" s="265">
        <v>201.2</v>
      </c>
      <c r="Y31" s="127" t="str">
        <f>+LOOKUP(B31,COD_FIN!$C$5:$C$44,COD_FIN!$B$5:$B$44)</f>
        <v>HRE</v>
      </c>
      <c r="Z31" s="165">
        <f t="shared" si="5"/>
        <v>201.17721599999996</v>
      </c>
    </row>
    <row r="32" spans="1:26" x14ac:dyDescent="0.3">
      <c r="A32" s="115">
        <f t="shared" si="4"/>
        <v>22</v>
      </c>
      <c r="B32" s="178">
        <v>106050001</v>
      </c>
      <c r="C32" s="171">
        <v>76323</v>
      </c>
      <c r="D32" s="125" t="s">
        <v>201</v>
      </c>
      <c r="E32" s="177">
        <v>40148</v>
      </c>
      <c r="F32" s="176">
        <v>42005</v>
      </c>
      <c r="G32" s="167">
        <v>185</v>
      </c>
      <c r="H32" s="168">
        <v>-12.324999999999999</v>
      </c>
      <c r="I32" s="168">
        <v>56.915999999999997</v>
      </c>
      <c r="J32" s="167">
        <v>4</v>
      </c>
      <c r="K32" s="165">
        <v>13.6</v>
      </c>
      <c r="L32" s="166">
        <v>46.805999999999997</v>
      </c>
      <c r="M32" s="165">
        <v>3.3149999999999999</v>
      </c>
      <c r="N32" s="166">
        <v>40.229999999999997</v>
      </c>
      <c r="O32" s="118">
        <v>11.135</v>
      </c>
      <c r="P32" s="166">
        <v>32.94</v>
      </c>
      <c r="Q32" s="175">
        <v>-1.9E-2</v>
      </c>
      <c r="R32" s="166">
        <v>39.200000000000003</v>
      </c>
      <c r="S32" s="118">
        <v>2.38</v>
      </c>
      <c r="T32" s="166">
        <v>28.4</v>
      </c>
      <c r="U32" s="165">
        <v>-3.69</v>
      </c>
      <c r="V32" s="164">
        <v>16.756</v>
      </c>
      <c r="W32" s="265">
        <v>200.7</v>
      </c>
      <c r="Y32" s="127" t="str">
        <f>+LOOKUP(B32,COD_FIN!$C$5:$C$44,COD_FIN!$B$5:$B$44)</f>
        <v>EZJ</v>
      </c>
      <c r="Z32" s="165">
        <f t="shared" si="5"/>
        <v>200.68043400000002</v>
      </c>
    </row>
    <row r="33" spans="1:26" x14ac:dyDescent="0.3">
      <c r="A33" s="115">
        <f t="shared" si="4"/>
        <v>23</v>
      </c>
      <c r="B33" s="178">
        <v>1960040</v>
      </c>
      <c r="C33" s="171">
        <v>82843</v>
      </c>
      <c r="D33" s="125" t="s">
        <v>358</v>
      </c>
      <c r="E33" s="177">
        <v>40695</v>
      </c>
      <c r="F33" s="176">
        <v>41913</v>
      </c>
      <c r="G33" s="167">
        <v>162</v>
      </c>
      <c r="H33" s="168">
        <v>-268.17500000000001</v>
      </c>
      <c r="I33" s="168">
        <v>51.106000000000002</v>
      </c>
      <c r="J33" s="167">
        <v>2</v>
      </c>
      <c r="K33" s="165">
        <v>14.28</v>
      </c>
      <c r="L33" s="166">
        <v>34.72</v>
      </c>
      <c r="M33" s="165">
        <v>5.1849999999999996</v>
      </c>
      <c r="N33" s="166">
        <v>31.15</v>
      </c>
      <c r="O33" s="118">
        <v>14.705</v>
      </c>
      <c r="P33" s="166">
        <v>23.87</v>
      </c>
      <c r="Q33" s="175">
        <v>1.9E-2</v>
      </c>
      <c r="R33" s="166">
        <v>41.7</v>
      </c>
      <c r="S33" s="118">
        <v>4.42</v>
      </c>
      <c r="T33" s="166">
        <v>31.4</v>
      </c>
      <c r="U33" s="165">
        <v>-6.48</v>
      </c>
      <c r="V33" s="164">
        <v>15.092000000000001</v>
      </c>
      <c r="W33" s="265">
        <v>198.3</v>
      </c>
      <c r="Y33" s="127" t="str">
        <f>+LOOKUP(B33,COD_FIN!$C$5:$C$44,COD_FIN!$B$5:$B$44)</f>
        <v>CVM</v>
      </c>
      <c r="Z33" s="165">
        <f t="shared" si="5"/>
        <v>198.30605400000002</v>
      </c>
    </row>
    <row r="34" spans="1:26" x14ac:dyDescent="0.3">
      <c r="A34" s="115">
        <f t="shared" si="4"/>
        <v>24</v>
      </c>
      <c r="B34" s="178">
        <v>2120010</v>
      </c>
      <c r="C34" s="171">
        <v>79400</v>
      </c>
      <c r="D34" s="125" t="s">
        <v>208</v>
      </c>
      <c r="E34" s="177">
        <v>40057</v>
      </c>
      <c r="F34" s="176">
        <v>41760</v>
      </c>
      <c r="G34" s="167">
        <v>305</v>
      </c>
      <c r="H34" s="168">
        <v>122.91</v>
      </c>
      <c r="I34" s="168">
        <v>56.43</v>
      </c>
      <c r="J34" s="167">
        <v>2</v>
      </c>
      <c r="K34" s="165">
        <v>13.6</v>
      </c>
      <c r="L34" s="166">
        <v>43.774999999999999</v>
      </c>
      <c r="M34" s="165">
        <v>1.9550000000000001</v>
      </c>
      <c r="N34" s="166">
        <v>38.42</v>
      </c>
      <c r="O34" s="118">
        <v>16.065000000000001</v>
      </c>
      <c r="P34" s="166">
        <v>31.45</v>
      </c>
      <c r="Q34" s="175">
        <v>9.5000000000000001E-2</v>
      </c>
      <c r="R34" s="166">
        <v>43.8</v>
      </c>
      <c r="S34" s="118">
        <v>4.25</v>
      </c>
      <c r="T34" s="166">
        <v>33.700000000000003</v>
      </c>
      <c r="U34" s="165">
        <v>-1.35</v>
      </c>
      <c r="V34" s="164">
        <v>18.226800000000001</v>
      </c>
      <c r="W34" s="265">
        <v>198</v>
      </c>
      <c r="Y34" s="127" t="str">
        <f>+LOOKUP(B34,COD_FIN!$C$5:$C$44,COD_FIN!$B$5:$B$44)</f>
        <v>HTF</v>
      </c>
      <c r="Z34" s="165">
        <f t="shared" si="5"/>
        <v>197.99490599999999</v>
      </c>
    </row>
    <row r="35" spans="1:26" x14ac:dyDescent="0.3">
      <c r="A35" s="115">
        <f t="shared" si="4"/>
        <v>25</v>
      </c>
      <c r="B35" s="178">
        <v>106500003</v>
      </c>
      <c r="C35" s="171">
        <v>75394</v>
      </c>
      <c r="D35" s="125" t="s">
        <v>209</v>
      </c>
      <c r="E35" s="177">
        <v>40026</v>
      </c>
      <c r="F35" s="176">
        <v>41974</v>
      </c>
      <c r="G35" s="167">
        <v>225</v>
      </c>
      <c r="H35" s="168">
        <v>-51.85</v>
      </c>
      <c r="I35" s="168">
        <v>59.078000000000003</v>
      </c>
      <c r="J35" s="167">
        <v>4</v>
      </c>
      <c r="K35" s="165">
        <v>15.215</v>
      </c>
      <c r="L35" s="166">
        <v>43.11</v>
      </c>
      <c r="M35" s="165">
        <v>0.34</v>
      </c>
      <c r="N35" s="166">
        <v>40.229999999999997</v>
      </c>
      <c r="O35" s="118">
        <v>8.7550000000000008</v>
      </c>
      <c r="P35" s="166">
        <v>25.02</v>
      </c>
      <c r="Q35" s="175">
        <v>-0.1235</v>
      </c>
      <c r="R35" s="166">
        <v>40.700000000000003</v>
      </c>
      <c r="S35" s="118">
        <v>0.93500000000000005</v>
      </c>
      <c r="T35" s="166">
        <v>31.5</v>
      </c>
      <c r="U35" s="165">
        <v>-4.41</v>
      </c>
      <c r="V35" s="164">
        <v>19.809000000000001</v>
      </c>
      <c r="W35" s="265">
        <v>196.9</v>
      </c>
      <c r="Y35" s="127" t="str">
        <f>+LOOKUP(B35,COD_FIN!$C$5:$C$44,COD_FIN!$B$5:$B$44)</f>
        <v>GMR</v>
      </c>
      <c r="Z35" s="165">
        <f t="shared" si="5"/>
        <v>196.858476</v>
      </c>
    </row>
    <row r="36" spans="1:26" x14ac:dyDescent="0.3">
      <c r="A36" s="115">
        <f t="shared" si="4"/>
        <v>26</v>
      </c>
      <c r="B36" s="178">
        <v>106500003</v>
      </c>
      <c r="C36" s="171">
        <v>69598</v>
      </c>
      <c r="D36" s="125" t="s">
        <v>186</v>
      </c>
      <c r="E36" s="177">
        <v>39479</v>
      </c>
      <c r="F36" s="176">
        <v>41944</v>
      </c>
      <c r="G36" s="167">
        <v>256</v>
      </c>
      <c r="H36" s="168">
        <v>31.364999999999998</v>
      </c>
      <c r="I36" s="168">
        <v>62.26</v>
      </c>
      <c r="J36" s="167">
        <v>5</v>
      </c>
      <c r="K36" s="165">
        <v>9.2650000000000006</v>
      </c>
      <c r="L36" s="166">
        <v>49.05</v>
      </c>
      <c r="M36" s="165">
        <v>1.9550000000000001</v>
      </c>
      <c r="N36" s="166">
        <v>44.01</v>
      </c>
      <c r="O36" s="118">
        <v>6.97</v>
      </c>
      <c r="P36" s="166">
        <v>34.020000000000003</v>
      </c>
      <c r="Q36" s="175">
        <v>-0.1045</v>
      </c>
      <c r="R36" s="166">
        <v>46.7</v>
      </c>
      <c r="S36" s="118">
        <v>1.53</v>
      </c>
      <c r="T36" s="166">
        <v>37.1</v>
      </c>
      <c r="U36" s="165">
        <v>1.44</v>
      </c>
      <c r="V36" s="164">
        <v>26.4</v>
      </c>
      <c r="W36" s="265">
        <v>192.4</v>
      </c>
      <c r="Y36" s="127" t="str">
        <f>+LOOKUP(B36,COD_FIN!$C$5:$C$44,COD_FIN!$B$5:$B$44)</f>
        <v>GMR</v>
      </c>
      <c r="Z36" s="165">
        <f t="shared" si="5"/>
        <v>192.41451000000006</v>
      </c>
    </row>
    <row r="37" spans="1:26" x14ac:dyDescent="0.3">
      <c r="A37" s="115">
        <f t="shared" si="4"/>
        <v>27</v>
      </c>
      <c r="B37" s="178">
        <v>2120001</v>
      </c>
      <c r="C37" s="171">
        <v>74957</v>
      </c>
      <c r="D37" s="125" t="s">
        <v>193</v>
      </c>
      <c r="E37" s="177">
        <v>39264</v>
      </c>
      <c r="F37" s="176">
        <v>41944</v>
      </c>
      <c r="G37" s="167">
        <v>175</v>
      </c>
      <c r="H37" s="168">
        <v>113.13500000000001</v>
      </c>
      <c r="I37" s="168">
        <v>65.123999999999995</v>
      </c>
      <c r="J37" s="167">
        <v>6</v>
      </c>
      <c r="K37" s="165">
        <v>5.61</v>
      </c>
      <c r="L37" s="166">
        <v>47.44</v>
      </c>
      <c r="M37" s="165">
        <v>7.14</v>
      </c>
      <c r="N37" s="166">
        <v>42</v>
      </c>
      <c r="O37" s="118">
        <v>13.26</v>
      </c>
      <c r="P37" s="166">
        <v>34.56</v>
      </c>
      <c r="Q37" s="175">
        <v>-0.2185</v>
      </c>
      <c r="R37" s="166">
        <v>44.8</v>
      </c>
      <c r="S37" s="118">
        <v>0.85</v>
      </c>
      <c r="T37" s="166">
        <v>38.808</v>
      </c>
      <c r="U37" s="165">
        <v>1.44</v>
      </c>
      <c r="V37" s="164">
        <v>30.536999999999999</v>
      </c>
      <c r="W37" s="265">
        <v>189.5</v>
      </c>
      <c r="Y37" s="127" t="str">
        <f>+LOOKUP(B37,COD_FIN!$C$5:$C$44,COD_FIN!$B$5:$B$44)</f>
        <v>HMA</v>
      </c>
      <c r="Z37" s="165">
        <f t="shared" si="5"/>
        <v>189.51496200000003</v>
      </c>
    </row>
    <row r="38" spans="1:26" x14ac:dyDescent="0.3">
      <c r="A38" s="115">
        <f t="shared" si="4"/>
        <v>28</v>
      </c>
      <c r="B38" s="178">
        <v>102960001</v>
      </c>
      <c r="C38" s="171">
        <v>67648</v>
      </c>
      <c r="D38" s="125" t="s">
        <v>202</v>
      </c>
      <c r="E38" s="177">
        <v>39173</v>
      </c>
      <c r="F38" s="176">
        <v>42095</v>
      </c>
      <c r="G38" s="167">
        <v>137</v>
      </c>
      <c r="H38" s="168">
        <v>20.57</v>
      </c>
      <c r="I38" s="168">
        <v>65.697999999999993</v>
      </c>
      <c r="J38" s="167">
        <v>7</v>
      </c>
      <c r="K38" s="165">
        <v>8.5850000000000009</v>
      </c>
      <c r="L38" s="166">
        <v>48.534999999999997</v>
      </c>
      <c r="M38" s="165">
        <v>3.74</v>
      </c>
      <c r="N38" s="166">
        <v>47.07</v>
      </c>
      <c r="O38" s="118">
        <v>14.79</v>
      </c>
      <c r="P38" s="166">
        <v>32.76</v>
      </c>
      <c r="Q38" s="175">
        <v>-9.4999999999999998E-3</v>
      </c>
      <c r="R38" s="166">
        <v>44.7</v>
      </c>
      <c r="S38" s="118">
        <v>1.19</v>
      </c>
      <c r="T38" s="166">
        <v>34.92</v>
      </c>
      <c r="U38" s="165">
        <v>0.63</v>
      </c>
      <c r="V38" s="164">
        <v>28.152000000000001</v>
      </c>
      <c r="W38" s="265">
        <v>188.9</v>
      </c>
      <c r="Y38" s="127" t="str">
        <f>+LOOKUP(B38,COD_FIN!$C$5:$C$44,COD_FIN!$B$5:$B$44)</f>
        <v>HLM</v>
      </c>
      <c r="Z38" s="165">
        <f t="shared" si="5"/>
        <v>188.90946000000005</v>
      </c>
    </row>
    <row r="39" spans="1:26" x14ac:dyDescent="0.3">
      <c r="A39" s="115">
        <f t="shared" si="4"/>
        <v>29</v>
      </c>
      <c r="B39" s="178">
        <v>2120010</v>
      </c>
      <c r="C39" s="171">
        <v>74973</v>
      </c>
      <c r="D39" s="125" t="s">
        <v>328</v>
      </c>
      <c r="E39" s="177">
        <v>39417</v>
      </c>
      <c r="F39" s="176">
        <v>41730</v>
      </c>
      <c r="G39" s="167">
        <v>305</v>
      </c>
      <c r="H39" s="168">
        <v>128.35</v>
      </c>
      <c r="I39" s="168">
        <v>58.63</v>
      </c>
      <c r="J39" s="167">
        <v>4</v>
      </c>
      <c r="K39" s="165">
        <v>7.65</v>
      </c>
      <c r="L39" s="166">
        <v>41.28</v>
      </c>
      <c r="M39" s="165">
        <v>2.89</v>
      </c>
      <c r="N39" s="166">
        <v>35.520000000000003</v>
      </c>
      <c r="O39" s="118">
        <v>11.56</v>
      </c>
      <c r="P39" s="166">
        <v>25.76</v>
      </c>
      <c r="Q39" s="175">
        <v>0</v>
      </c>
      <c r="R39" s="166">
        <v>36.700000000000003</v>
      </c>
      <c r="S39" s="118">
        <v>1.87</v>
      </c>
      <c r="T39" s="166">
        <v>29</v>
      </c>
      <c r="U39" s="165">
        <v>3.06</v>
      </c>
      <c r="V39" s="164">
        <v>17.207999999999998</v>
      </c>
      <c r="W39" s="265">
        <v>188.4</v>
      </c>
      <c r="Y39" s="127" t="str">
        <f>+LOOKUP(B39,COD_FIN!$C$5:$C$44,COD_FIN!$B$5:$B$44)</f>
        <v>HTF</v>
      </c>
      <c r="Z39" s="165">
        <f t="shared" si="5"/>
        <v>188.38094400000003</v>
      </c>
    </row>
    <row r="40" spans="1:26" x14ac:dyDescent="0.3">
      <c r="A40" s="115">
        <f t="shared" si="4"/>
        <v>30</v>
      </c>
      <c r="B40" s="178">
        <v>2120001</v>
      </c>
      <c r="C40" s="171">
        <v>79385</v>
      </c>
      <c r="D40" s="125" t="s">
        <v>208</v>
      </c>
      <c r="E40" s="177">
        <v>40087</v>
      </c>
      <c r="F40" s="176">
        <v>41913</v>
      </c>
      <c r="G40" s="167">
        <v>205</v>
      </c>
      <c r="H40" s="168">
        <v>18.614999999999998</v>
      </c>
      <c r="I40" s="168">
        <v>56.923999999999999</v>
      </c>
      <c r="J40" s="167">
        <v>3</v>
      </c>
      <c r="K40" s="165">
        <v>11.984999999999999</v>
      </c>
      <c r="L40" s="166">
        <v>43.213999999999999</v>
      </c>
      <c r="M40" s="165">
        <v>3.91</v>
      </c>
      <c r="N40" s="166">
        <v>37.802</v>
      </c>
      <c r="O40" s="118">
        <v>16.829999999999998</v>
      </c>
      <c r="P40" s="166">
        <v>29.11</v>
      </c>
      <c r="Q40" s="175">
        <v>-0.152</v>
      </c>
      <c r="R40" s="166">
        <v>41.6</v>
      </c>
      <c r="S40" s="118">
        <v>8.33</v>
      </c>
      <c r="T40" s="166">
        <v>33.799999999999997</v>
      </c>
      <c r="U40" s="165">
        <v>-1.26</v>
      </c>
      <c r="V40" s="164">
        <v>18.91</v>
      </c>
      <c r="W40" s="265">
        <v>186.9</v>
      </c>
      <c r="Y40" s="127" t="str">
        <f>+LOOKUP(B40,COD_FIN!$C$5:$C$44,COD_FIN!$B$5:$B$44)</f>
        <v>HMA</v>
      </c>
      <c r="Z40" s="165">
        <f t="shared" si="5"/>
        <v>186.86813400000005</v>
      </c>
    </row>
    <row r="41" spans="1:26" x14ac:dyDescent="0.3">
      <c r="A41" s="115">
        <f t="shared" si="4"/>
        <v>31</v>
      </c>
      <c r="B41" s="178">
        <v>106050001</v>
      </c>
      <c r="C41" s="171">
        <v>70775</v>
      </c>
      <c r="D41" s="125" t="s">
        <v>338</v>
      </c>
      <c r="E41" s="177">
        <v>39569</v>
      </c>
      <c r="F41" s="176">
        <v>41730</v>
      </c>
      <c r="G41" s="167">
        <v>305</v>
      </c>
      <c r="H41" s="168">
        <v>137.61500000000001</v>
      </c>
      <c r="I41" s="168">
        <v>57.75</v>
      </c>
      <c r="J41" s="167">
        <v>4</v>
      </c>
      <c r="K41" s="165">
        <v>7.7350000000000003</v>
      </c>
      <c r="L41" s="166">
        <v>43.99</v>
      </c>
      <c r="M41" s="165">
        <v>6.7149999999999999</v>
      </c>
      <c r="N41" s="166">
        <v>37.825000000000003</v>
      </c>
      <c r="O41" s="118">
        <v>14.11</v>
      </c>
      <c r="P41" s="166">
        <v>30.344999999999999</v>
      </c>
      <c r="Q41" s="175">
        <v>0.1235</v>
      </c>
      <c r="R41" s="166">
        <v>38.6</v>
      </c>
      <c r="S41" s="118">
        <v>2.04</v>
      </c>
      <c r="T41" s="166">
        <v>27.3</v>
      </c>
      <c r="U41" s="165">
        <v>0.18</v>
      </c>
      <c r="V41" s="164">
        <v>15.904</v>
      </c>
      <c r="W41" s="265">
        <v>184.9</v>
      </c>
      <c r="Y41" s="127" t="str">
        <f>+LOOKUP(B41,COD_FIN!$C$5:$C$44,COD_FIN!$B$5:$B$44)</f>
        <v>EZJ</v>
      </c>
      <c r="Z41" s="165">
        <f t="shared" si="5"/>
        <v>184.90955400000001</v>
      </c>
    </row>
    <row r="42" spans="1:26" x14ac:dyDescent="0.3">
      <c r="A42" s="115">
        <f t="shared" si="4"/>
        <v>32</v>
      </c>
      <c r="B42" s="178">
        <v>1960040</v>
      </c>
      <c r="C42" s="171">
        <v>77102</v>
      </c>
      <c r="D42" s="125" t="s">
        <v>336</v>
      </c>
      <c r="E42" s="177">
        <v>40118</v>
      </c>
      <c r="F42" s="176">
        <v>41699</v>
      </c>
      <c r="G42" s="167">
        <v>253</v>
      </c>
      <c r="H42" s="168">
        <v>159.12</v>
      </c>
      <c r="I42" s="168">
        <v>52.47</v>
      </c>
      <c r="J42" s="167">
        <v>3</v>
      </c>
      <c r="K42" s="165">
        <v>9.52</v>
      </c>
      <c r="L42" s="166">
        <v>44.55</v>
      </c>
      <c r="M42" s="165">
        <v>6.2050000000000001</v>
      </c>
      <c r="N42" s="166">
        <v>36.734999999999999</v>
      </c>
      <c r="O42" s="118">
        <v>20.145</v>
      </c>
      <c r="P42" s="166">
        <v>29.76</v>
      </c>
      <c r="Q42" s="175">
        <v>1.9E-2</v>
      </c>
      <c r="R42" s="166">
        <v>34.799999999999997</v>
      </c>
      <c r="S42" s="118">
        <v>0.76500000000000001</v>
      </c>
      <c r="T42" s="166">
        <v>22.4</v>
      </c>
      <c r="U42" s="165">
        <v>-1.98</v>
      </c>
      <c r="V42" s="164">
        <v>12.716100000000001</v>
      </c>
      <c r="W42" s="265">
        <v>184.8</v>
      </c>
      <c r="Y42" s="127" t="str">
        <f>+LOOKUP(B42,COD_FIN!$C$5:$C$44,COD_FIN!$B$5:$B$44)</f>
        <v>CVM</v>
      </c>
      <c r="Z42" s="165">
        <f t="shared" si="5"/>
        <v>184.81933800000002</v>
      </c>
    </row>
    <row r="43" spans="1:26" x14ac:dyDescent="0.3">
      <c r="A43" s="115">
        <f t="shared" si="4"/>
        <v>33</v>
      </c>
      <c r="B43" s="178">
        <v>1260001</v>
      </c>
      <c r="C43" s="171">
        <v>65588</v>
      </c>
      <c r="D43" s="125" t="s">
        <v>185</v>
      </c>
      <c r="E43" s="177">
        <v>38961</v>
      </c>
      <c r="F43" s="176">
        <v>41883</v>
      </c>
      <c r="G43" s="167">
        <v>189</v>
      </c>
      <c r="H43" s="168">
        <v>74.375</v>
      </c>
      <c r="I43" s="168">
        <v>56.915999999999997</v>
      </c>
      <c r="J43" s="167">
        <v>6</v>
      </c>
      <c r="K43" s="165">
        <v>7.9050000000000002</v>
      </c>
      <c r="L43" s="166">
        <v>49.6</v>
      </c>
      <c r="M43" s="165">
        <v>4.59</v>
      </c>
      <c r="N43" s="166">
        <v>44.2</v>
      </c>
      <c r="O43" s="118">
        <v>5.3550000000000004</v>
      </c>
      <c r="P43" s="166">
        <v>30.7</v>
      </c>
      <c r="Q43" s="175">
        <v>-6.6500000000000004E-2</v>
      </c>
      <c r="R43" s="166">
        <v>40.4</v>
      </c>
      <c r="S43" s="118">
        <v>1.53</v>
      </c>
      <c r="T43" s="166">
        <v>34</v>
      </c>
      <c r="U43" s="165">
        <v>0.72</v>
      </c>
      <c r="V43" s="164">
        <v>25.056000000000001</v>
      </c>
      <c r="W43" s="265">
        <v>184.2</v>
      </c>
      <c r="Y43" s="127" t="str">
        <f>+LOOKUP(B43,COD_FIN!$C$5:$C$44,COD_FIN!$B$5:$B$44)</f>
        <v>HSF</v>
      </c>
      <c r="Z43" s="165">
        <f t="shared" si="5"/>
        <v>184.17178800000005</v>
      </c>
    </row>
    <row r="44" spans="1:26" x14ac:dyDescent="0.3">
      <c r="A44" s="115">
        <f t="shared" ref="A44:A60" si="6">A43+1</f>
        <v>34</v>
      </c>
      <c r="B44" s="178">
        <v>106500003</v>
      </c>
      <c r="C44" s="171">
        <v>71918</v>
      </c>
      <c r="D44" s="125" t="s">
        <v>204</v>
      </c>
      <c r="E44" s="177">
        <v>39783</v>
      </c>
      <c r="F44" s="176">
        <v>41944</v>
      </c>
      <c r="G44" s="167">
        <v>273</v>
      </c>
      <c r="H44" s="168">
        <v>137.785</v>
      </c>
      <c r="I44" s="168">
        <v>58.52</v>
      </c>
      <c r="J44" s="167">
        <v>4</v>
      </c>
      <c r="K44" s="165">
        <v>10.115</v>
      </c>
      <c r="L44" s="166">
        <v>43.01</v>
      </c>
      <c r="M44" s="165">
        <v>4.42</v>
      </c>
      <c r="N44" s="166">
        <v>37.825000000000003</v>
      </c>
      <c r="O44" s="118">
        <v>14.025</v>
      </c>
      <c r="P44" s="166">
        <v>26.605</v>
      </c>
      <c r="Q44" s="175">
        <v>0.19</v>
      </c>
      <c r="R44" s="166">
        <v>40.299999999999997</v>
      </c>
      <c r="S44" s="118">
        <v>2.21</v>
      </c>
      <c r="T44" s="166">
        <v>29.1</v>
      </c>
      <c r="U44" s="165">
        <v>-0.72</v>
      </c>
      <c r="V44" s="164">
        <v>17.891999999999999</v>
      </c>
      <c r="W44" s="265">
        <v>183.2</v>
      </c>
      <c r="Y44" s="127" t="str">
        <f>+LOOKUP(B44,COD_FIN!$C$5:$C$44,COD_FIN!$B$5:$B$44)</f>
        <v>GMR</v>
      </c>
      <c r="Z44" s="165">
        <f t="shared" si="5"/>
        <v>183.24703799999997</v>
      </c>
    </row>
    <row r="45" spans="1:26" x14ac:dyDescent="0.3">
      <c r="A45" s="115">
        <f t="shared" si="6"/>
        <v>35</v>
      </c>
      <c r="B45" s="178">
        <v>190001</v>
      </c>
      <c r="C45" s="171">
        <v>86425</v>
      </c>
      <c r="D45" s="125" t="s">
        <v>356</v>
      </c>
      <c r="E45" s="177">
        <v>39845</v>
      </c>
      <c r="F45" s="176">
        <v>41821</v>
      </c>
      <c r="G45" s="167">
        <v>271</v>
      </c>
      <c r="H45" s="168">
        <v>34.255000000000003</v>
      </c>
      <c r="I45" s="168">
        <v>55.66</v>
      </c>
      <c r="J45" s="167">
        <v>4</v>
      </c>
      <c r="K45" s="165">
        <v>7.2249999999999996</v>
      </c>
      <c r="L45" s="166">
        <v>45.984999999999999</v>
      </c>
      <c r="M45" s="165">
        <v>6.0350000000000001</v>
      </c>
      <c r="N45" s="166">
        <v>36.04</v>
      </c>
      <c r="O45" s="118">
        <v>12.07</v>
      </c>
      <c r="P45" s="166">
        <v>31.195</v>
      </c>
      <c r="Q45" s="175">
        <v>-9.5000000000000001E-2</v>
      </c>
      <c r="R45" s="166">
        <v>37.700000000000003</v>
      </c>
      <c r="S45" s="118">
        <v>-1.7849999999999999</v>
      </c>
      <c r="T45" s="166">
        <v>19.7</v>
      </c>
      <c r="U45" s="165">
        <v>-1.08</v>
      </c>
      <c r="V45" s="164">
        <v>10.721</v>
      </c>
      <c r="W45" s="265">
        <v>182.8</v>
      </c>
      <c r="Y45" s="127" t="str">
        <f>+LOOKUP(B45,COD_FIN!$C$5:$C$44,COD_FIN!$B$5:$B$44)</f>
        <v>HRE</v>
      </c>
      <c r="Z45" s="165">
        <f t="shared" si="5"/>
        <v>182.79842400000001</v>
      </c>
    </row>
    <row r="46" spans="1:26" x14ac:dyDescent="0.3">
      <c r="A46" s="115">
        <f t="shared" si="6"/>
        <v>36</v>
      </c>
      <c r="B46" s="178">
        <v>106050001</v>
      </c>
      <c r="C46" s="171">
        <v>66859</v>
      </c>
      <c r="D46" s="125" t="s">
        <v>208</v>
      </c>
      <c r="E46" s="177">
        <v>39203</v>
      </c>
      <c r="F46" s="176">
        <v>41821</v>
      </c>
      <c r="G46" s="167">
        <v>305</v>
      </c>
      <c r="H46" s="168">
        <v>-38.93</v>
      </c>
      <c r="I46" s="168">
        <v>65.56</v>
      </c>
      <c r="J46" s="167">
        <v>6</v>
      </c>
      <c r="K46" s="165">
        <v>13.175000000000001</v>
      </c>
      <c r="L46" s="166">
        <v>52.634999999999998</v>
      </c>
      <c r="M46" s="165">
        <v>-2.38</v>
      </c>
      <c r="N46" s="166">
        <v>46.35</v>
      </c>
      <c r="O46" s="118">
        <v>13.43</v>
      </c>
      <c r="P46" s="166">
        <v>40.14</v>
      </c>
      <c r="Q46" s="175">
        <v>-0.114</v>
      </c>
      <c r="R46" s="166">
        <v>46</v>
      </c>
      <c r="S46" s="118">
        <v>3.06</v>
      </c>
      <c r="T46" s="166">
        <v>36.4</v>
      </c>
      <c r="U46" s="165">
        <v>-0.36</v>
      </c>
      <c r="V46" s="164">
        <v>27.492000000000001</v>
      </c>
      <c r="W46" s="265">
        <v>180.3</v>
      </c>
      <c r="Y46" s="127" t="str">
        <f>+LOOKUP(B46,COD_FIN!$C$5:$C$44,COD_FIN!$B$5:$B$44)</f>
        <v>EZJ</v>
      </c>
      <c r="Z46" s="165">
        <f t="shared" si="5"/>
        <v>180.25738200000001</v>
      </c>
    </row>
    <row r="47" spans="1:26" x14ac:dyDescent="0.3">
      <c r="A47" s="115">
        <f t="shared" si="6"/>
        <v>37</v>
      </c>
      <c r="B47" s="178">
        <v>1960040</v>
      </c>
      <c r="C47" s="171">
        <v>65567</v>
      </c>
      <c r="D47" s="125" t="s">
        <v>329</v>
      </c>
      <c r="E47" s="177">
        <v>38930</v>
      </c>
      <c r="F47" s="176">
        <v>41760</v>
      </c>
      <c r="G47" s="167">
        <v>258</v>
      </c>
      <c r="H47" s="168">
        <v>100.13</v>
      </c>
      <c r="I47" s="168">
        <v>63.14</v>
      </c>
      <c r="J47" s="167">
        <v>7</v>
      </c>
      <c r="K47" s="165">
        <v>5.1849999999999996</v>
      </c>
      <c r="L47" s="166">
        <v>58.781999999999996</v>
      </c>
      <c r="M47" s="165">
        <v>5.78</v>
      </c>
      <c r="N47" s="166">
        <v>49.49</v>
      </c>
      <c r="O47" s="118">
        <v>15.215</v>
      </c>
      <c r="P47" s="166">
        <v>40.601999999999997</v>
      </c>
      <c r="Q47" s="175">
        <v>0.152</v>
      </c>
      <c r="R47" s="166">
        <v>42.4</v>
      </c>
      <c r="S47" s="118">
        <v>-0.59499999999999997</v>
      </c>
      <c r="T47" s="166">
        <v>35.799999999999997</v>
      </c>
      <c r="U47" s="165">
        <v>2.34</v>
      </c>
      <c r="V47" s="164">
        <v>25.2288</v>
      </c>
      <c r="W47" s="265">
        <v>179.3</v>
      </c>
      <c r="Y47" s="127" t="str">
        <f>+LOOKUP(B47,COD_FIN!$C$5:$C$44,COD_FIN!$B$5:$B$44)</f>
        <v>CVM</v>
      </c>
      <c r="Z47" s="165">
        <f t="shared" si="5"/>
        <v>179.25254999999999</v>
      </c>
    </row>
    <row r="48" spans="1:26" x14ac:dyDescent="0.3">
      <c r="A48" s="115">
        <f t="shared" si="6"/>
        <v>38</v>
      </c>
      <c r="B48" s="178">
        <v>190001</v>
      </c>
      <c r="C48" s="171">
        <v>85470</v>
      </c>
      <c r="D48" s="125" t="s">
        <v>356</v>
      </c>
      <c r="E48" s="177">
        <v>40087</v>
      </c>
      <c r="F48" s="176">
        <v>41730</v>
      </c>
      <c r="G48" s="167">
        <v>305</v>
      </c>
      <c r="H48" s="168">
        <v>74.545000000000002</v>
      </c>
      <c r="I48" s="168">
        <v>52.91</v>
      </c>
      <c r="J48" s="167">
        <v>3</v>
      </c>
      <c r="K48" s="165">
        <v>6.375</v>
      </c>
      <c r="L48" s="166">
        <v>42.661999999999999</v>
      </c>
      <c r="M48" s="165">
        <v>5.95</v>
      </c>
      <c r="N48" s="166">
        <v>35.496000000000002</v>
      </c>
      <c r="O48" s="118">
        <v>10.88</v>
      </c>
      <c r="P48" s="166">
        <v>30.797999999999998</v>
      </c>
      <c r="Q48" s="175">
        <v>6.6500000000000004E-2</v>
      </c>
      <c r="R48" s="166">
        <v>33.9</v>
      </c>
      <c r="S48" s="118">
        <v>-2.04</v>
      </c>
      <c r="T48" s="166">
        <v>22.6</v>
      </c>
      <c r="U48" s="165">
        <v>0.09</v>
      </c>
      <c r="V48" s="164">
        <v>11.285</v>
      </c>
      <c r="W48" s="265">
        <v>179.2</v>
      </c>
      <c r="Y48" s="127" t="str">
        <f>+LOOKUP(B48,COD_FIN!$C$5:$C$44,COD_FIN!$B$5:$B$44)</f>
        <v>HRE</v>
      </c>
      <c r="Z48" s="165">
        <f t="shared" si="5"/>
        <v>179.17693199999999</v>
      </c>
    </row>
    <row r="49" spans="1:26" x14ac:dyDescent="0.3">
      <c r="A49" s="115">
        <f t="shared" si="6"/>
        <v>39</v>
      </c>
      <c r="B49" s="178">
        <v>106500005</v>
      </c>
      <c r="C49" s="171">
        <v>71887</v>
      </c>
      <c r="D49" s="125" t="s">
        <v>198</v>
      </c>
      <c r="E49" s="177">
        <v>39661</v>
      </c>
      <c r="F49" s="176">
        <v>42095</v>
      </c>
      <c r="G49" s="167">
        <v>86</v>
      </c>
      <c r="H49" s="168">
        <v>190.315</v>
      </c>
      <c r="I49" s="168">
        <v>54.439</v>
      </c>
      <c r="J49" s="167">
        <v>5</v>
      </c>
      <c r="K49" s="165">
        <v>6.46</v>
      </c>
      <c r="L49" s="166">
        <v>39.200000000000003</v>
      </c>
      <c r="M49" s="165">
        <v>8.9250000000000007</v>
      </c>
      <c r="N49" s="166">
        <v>36.96</v>
      </c>
      <c r="O49" s="118">
        <v>6.97</v>
      </c>
      <c r="P49" s="166">
        <v>24.88</v>
      </c>
      <c r="Q49" s="175">
        <v>6.6500000000000004E-2</v>
      </c>
      <c r="R49" s="166">
        <v>41.2</v>
      </c>
      <c r="S49" s="118">
        <v>2.89</v>
      </c>
      <c r="T49" s="166">
        <v>34.6</v>
      </c>
      <c r="U49" s="165">
        <v>-0.09</v>
      </c>
      <c r="V49" s="164">
        <v>23.12</v>
      </c>
      <c r="W49" s="265">
        <v>177.4</v>
      </c>
      <c r="Y49" s="127" t="str">
        <f>+LOOKUP(B49,COD_FIN!$C$5:$C$44,COD_FIN!$B$5:$B$44)</f>
        <v>ARM</v>
      </c>
      <c r="Z49" s="165">
        <f t="shared" si="5"/>
        <v>177.44727600000002</v>
      </c>
    </row>
    <row r="50" spans="1:26" x14ac:dyDescent="0.3">
      <c r="A50" s="115">
        <f t="shared" si="6"/>
        <v>40</v>
      </c>
      <c r="B50" s="178">
        <v>190001</v>
      </c>
      <c r="C50" s="171">
        <v>85455</v>
      </c>
      <c r="D50" s="125" t="s">
        <v>356</v>
      </c>
      <c r="E50" s="177">
        <v>39904</v>
      </c>
      <c r="F50" s="176">
        <v>41760</v>
      </c>
      <c r="G50" s="167">
        <v>305</v>
      </c>
      <c r="H50" s="168">
        <v>16.745000000000001</v>
      </c>
      <c r="I50" s="168">
        <v>55</v>
      </c>
      <c r="J50" s="167">
        <v>4</v>
      </c>
      <c r="K50" s="165">
        <v>7.5650000000000004</v>
      </c>
      <c r="L50" s="166">
        <v>44.965000000000003</v>
      </c>
      <c r="M50" s="165">
        <v>2.72</v>
      </c>
      <c r="N50" s="166">
        <v>36.627000000000002</v>
      </c>
      <c r="O50" s="118">
        <v>6.5449999999999999</v>
      </c>
      <c r="P50" s="166">
        <v>31.841999999999999</v>
      </c>
      <c r="Q50" s="175">
        <v>-0.13300000000000001</v>
      </c>
      <c r="R50" s="166">
        <v>34.9</v>
      </c>
      <c r="S50" s="118">
        <v>-3.57</v>
      </c>
      <c r="T50" s="166">
        <v>23.4</v>
      </c>
      <c r="U50" s="165">
        <v>-0.27</v>
      </c>
      <c r="V50" s="164">
        <v>13.49</v>
      </c>
      <c r="W50" s="265">
        <v>174.9</v>
      </c>
      <c r="Y50" s="127" t="str">
        <f>+LOOKUP(B50,COD_FIN!$C$5:$C$44,COD_FIN!$B$5:$B$44)</f>
        <v>HRE</v>
      </c>
      <c r="Z50" s="165">
        <f t="shared" si="5"/>
        <v>174.94255799999999</v>
      </c>
    </row>
    <row r="51" spans="1:26" x14ac:dyDescent="0.3">
      <c r="A51" s="115">
        <f t="shared" si="6"/>
        <v>41</v>
      </c>
      <c r="B51" s="178">
        <v>80001</v>
      </c>
      <c r="C51" s="171">
        <v>8516</v>
      </c>
      <c r="D51" s="125" t="s">
        <v>207</v>
      </c>
      <c r="E51" s="177">
        <v>40878</v>
      </c>
      <c r="F51" s="176">
        <v>41730</v>
      </c>
      <c r="G51" s="167">
        <v>305</v>
      </c>
      <c r="H51" s="168">
        <v>137.87</v>
      </c>
      <c r="I51" s="168">
        <v>50.71</v>
      </c>
      <c r="J51" s="167">
        <v>1</v>
      </c>
      <c r="K51" s="165">
        <v>6.29</v>
      </c>
      <c r="L51" s="166">
        <v>43.29</v>
      </c>
      <c r="M51" s="165">
        <v>6.7149999999999999</v>
      </c>
      <c r="N51" s="166">
        <v>36.99</v>
      </c>
      <c r="O51" s="118">
        <v>17.594999999999999</v>
      </c>
      <c r="P51" s="166">
        <v>30.69</v>
      </c>
      <c r="Q51" s="175">
        <v>-7.5999999999999998E-2</v>
      </c>
      <c r="R51" s="166">
        <v>37.9</v>
      </c>
      <c r="S51" s="118">
        <v>0.34</v>
      </c>
      <c r="T51" s="166">
        <v>28.9</v>
      </c>
      <c r="U51" s="165">
        <v>0.09</v>
      </c>
      <c r="V51" s="164">
        <v>10.44</v>
      </c>
      <c r="W51" s="265">
        <v>173.2</v>
      </c>
      <c r="Y51" s="127" t="str">
        <f>+LOOKUP(B51,COD_FIN!$C$5:$C$44,COD_FIN!$B$5:$B$44)</f>
        <v>SLU</v>
      </c>
      <c r="Z51" s="165">
        <f t="shared" si="5"/>
        <v>173.17564200000001</v>
      </c>
    </row>
    <row r="52" spans="1:26" x14ac:dyDescent="0.3">
      <c r="A52" s="115">
        <f t="shared" si="6"/>
        <v>42</v>
      </c>
      <c r="B52" s="178">
        <v>106500003</v>
      </c>
      <c r="C52" s="171">
        <v>75365</v>
      </c>
      <c r="D52" s="125" t="s">
        <v>192</v>
      </c>
      <c r="E52" s="177">
        <v>39845</v>
      </c>
      <c r="F52" s="176">
        <v>42064</v>
      </c>
      <c r="G52" s="167">
        <v>133</v>
      </c>
      <c r="H52" s="168">
        <v>184.535</v>
      </c>
      <c r="I52" s="168">
        <v>60.112000000000002</v>
      </c>
      <c r="J52" s="167">
        <v>5</v>
      </c>
      <c r="K52" s="165">
        <v>7.2249999999999996</v>
      </c>
      <c r="L52" s="166">
        <v>47.43</v>
      </c>
      <c r="M52" s="165">
        <v>8.33</v>
      </c>
      <c r="N52" s="166">
        <v>42.67</v>
      </c>
      <c r="O52" s="118">
        <v>24.99</v>
      </c>
      <c r="P52" s="166">
        <v>34.17</v>
      </c>
      <c r="Q52" s="175">
        <v>-0.23749999999999999</v>
      </c>
      <c r="R52" s="166">
        <v>46.1</v>
      </c>
      <c r="S52" s="118">
        <v>0.17</v>
      </c>
      <c r="T52" s="166">
        <v>36.863999999999997</v>
      </c>
      <c r="U52" s="165">
        <v>-2.34</v>
      </c>
      <c r="V52" s="164">
        <v>27.76</v>
      </c>
      <c r="W52" s="265">
        <v>172.5</v>
      </c>
      <c r="Y52" s="127" t="str">
        <f>+LOOKUP(B52,COD_FIN!$C$5:$C$44,COD_FIN!$B$5:$B$44)</f>
        <v>GMR</v>
      </c>
      <c r="Z52" s="165">
        <f t="shared" si="5"/>
        <v>172.50631200000001</v>
      </c>
    </row>
    <row r="53" spans="1:26" x14ac:dyDescent="0.3">
      <c r="A53" s="115">
        <f t="shared" si="6"/>
        <v>43</v>
      </c>
      <c r="B53" s="178">
        <v>106500005</v>
      </c>
      <c r="C53" s="171">
        <v>69123</v>
      </c>
      <c r="D53" s="125" t="s">
        <v>198</v>
      </c>
      <c r="E53" s="177">
        <v>39417</v>
      </c>
      <c r="F53" s="176">
        <v>41974</v>
      </c>
      <c r="G53" s="167">
        <v>195</v>
      </c>
      <c r="H53" s="168">
        <v>51.935000000000002</v>
      </c>
      <c r="I53" s="168">
        <v>60.372</v>
      </c>
      <c r="J53" s="167">
        <v>5</v>
      </c>
      <c r="K53" s="165">
        <v>6.2050000000000001</v>
      </c>
      <c r="L53" s="166">
        <v>42</v>
      </c>
      <c r="M53" s="165">
        <v>8.2449999999999992</v>
      </c>
      <c r="N53" s="166">
        <v>38.32</v>
      </c>
      <c r="O53" s="118">
        <v>8.9250000000000007</v>
      </c>
      <c r="P53" s="166">
        <v>26.8</v>
      </c>
      <c r="Q53" s="175">
        <v>-3.7999999999999999E-2</v>
      </c>
      <c r="R53" s="166">
        <v>42.1</v>
      </c>
      <c r="S53" s="118">
        <v>2.5499999999999998</v>
      </c>
      <c r="T53" s="166">
        <v>35.5</v>
      </c>
      <c r="U53" s="165">
        <v>-0.63</v>
      </c>
      <c r="V53" s="164">
        <v>23.84</v>
      </c>
      <c r="W53" s="265">
        <v>171.9</v>
      </c>
      <c r="Y53" s="127" t="str">
        <f>+LOOKUP(B53,COD_FIN!$C$5:$C$44,COD_FIN!$B$5:$B$44)</f>
        <v>ARM</v>
      </c>
      <c r="Z53" s="165">
        <f t="shared" si="5"/>
        <v>171.89931600000003</v>
      </c>
    </row>
    <row r="54" spans="1:26" x14ac:dyDescent="0.3">
      <c r="A54" s="115">
        <f t="shared" si="6"/>
        <v>44</v>
      </c>
      <c r="B54" s="178">
        <v>102960001</v>
      </c>
      <c r="C54" s="171">
        <v>65075</v>
      </c>
      <c r="D54" s="125" t="s">
        <v>203</v>
      </c>
      <c r="E54" s="177">
        <v>38838</v>
      </c>
      <c r="F54" s="176">
        <v>42156</v>
      </c>
      <c r="G54" s="167">
        <v>85</v>
      </c>
      <c r="H54" s="168">
        <v>84.66</v>
      </c>
      <c r="I54" s="168">
        <v>58.344000000000001</v>
      </c>
      <c r="J54" s="167">
        <v>7</v>
      </c>
      <c r="K54" s="165">
        <v>8.84</v>
      </c>
      <c r="L54" s="166">
        <v>46.664999999999999</v>
      </c>
      <c r="M54" s="165">
        <v>1.02</v>
      </c>
      <c r="N54" s="166">
        <v>41.008000000000003</v>
      </c>
      <c r="O54" s="118">
        <v>11.05</v>
      </c>
      <c r="P54" s="166">
        <v>31.152000000000001</v>
      </c>
      <c r="Q54" s="175">
        <v>0.17100000000000001</v>
      </c>
      <c r="R54" s="166">
        <v>37.1</v>
      </c>
      <c r="S54" s="118">
        <v>5.1849999999999996</v>
      </c>
      <c r="T54" s="166">
        <v>30.361999999999998</v>
      </c>
      <c r="U54" s="165">
        <v>3.24</v>
      </c>
      <c r="V54" s="164">
        <v>23.643999999999998</v>
      </c>
      <c r="W54" s="265">
        <v>171.7</v>
      </c>
      <c r="Y54" s="127" t="str">
        <f>+LOOKUP(B54,COD_FIN!$C$5:$C$44,COD_FIN!$B$5:$B$44)</f>
        <v>HLM</v>
      </c>
      <c r="Z54" s="165">
        <f t="shared" si="5"/>
        <v>171.68464800000001</v>
      </c>
    </row>
    <row r="55" spans="1:26" x14ac:dyDescent="0.3">
      <c r="A55" s="115">
        <f t="shared" si="6"/>
        <v>45</v>
      </c>
      <c r="B55" s="178">
        <v>106500003</v>
      </c>
      <c r="C55" s="171">
        <v>71919</v>
      </c>
      <c r="D55" s="125" t="s">
        <v>204</v>
      </c>
      <c r="E55" s="177">
        <v>39783</v>
      </c>
      <c r="F55" s="176">
        <v>41730</v>
      </c>
      <c r="G55" s="167">
        <v>305</v>
      </c>
      <c r="H55" s="168">
        <v>44.54</v>
      </c>
      <c r="I55" s="168">
        <v>56.98</v>
      </c>
      <c r="J55" s="167">
        <v>4</v>
      </c>
      <c r="K55" s="165">
        <v>11.39</v>
      </c>
      <c r="L55" s="166">
        <v>37.119999999999997</v>
      </c>
      <c r="M55" s="165">
        <v>-0.59499999999999997</v>
      </c>
      <c r="N55" s="166">
        <v>36.89</v>
      </c>
      <c r="O55" s="118">
        <v>5.61</v>
      </c>
      <c r="P55" s="166">
        <v>26.605</v>
      </c>
      <c r="Q55" s="175">
        <v>-3.7999999999999999E-2</v>
      </c>
      <c r="R55" s="166">
        <v>38.299999999999997</v>
      </c>
      <c r="S55" s="118">
        <v>1.53</v>
      </c>
      <c r="T55" s="166">
        <v>28.4</v>
      </c>
      <c r="U55" s="165">
        <v>-0.36</v>
      </c>
      <c r="V55" s="164">
        <v>16.969000000000001</v>
      </c>
      <c r="W55" s="265">
        <v>170.1</v>
      </c>
      <c r="Y55" s="127" t="str">
        <f>+LOOKUP(B55,COD_FIN!$C$5:$C$44,COD_FIN!$B$5:$B$44)</f>
        <v>GMR</v>
      </c>
      <c r="Z55" s="165">
        <f t="shared" si="5"/>
        <v>170.077302</v>
      </c>
    </row>
    <row r="56" spans="1:26" x14ac:dyDescent="0.3">
      <c r="A56" s="115">
        <f t="shared" si="6"/>
        <v>46</v>
      </c>
      <c r="B56" s="178">
        <v>106050001</v>
      </c>
      <c r="C56" s="171">
        <v>75528</v>
      </c>
      <c r="D56" s="125" t="s">
        <v>201</v>
      </c>
      <c r="E56" s="177">
        <v>39934</v>
      </c>
      <c r="F56" s="176">
        <v>41821</v>
      </c>
      <c r="G56" s="167">
        <v>305</v>
      </c>
      <c r="H56" s="168">
        <v>74.375</v>
      </c>
      <c r="I56" s="168">
        <v>56.65</v>
      </c>
      <c r="J56" s="167">
        <v>4</v>
      </c>
      <c r="K56" s="165">
        <v>9.69</v>
      </c>
      <c r="L56" s="166">
        <v>48.24</v>
      </c>
      <c r="M56" s="165">
        <v>6.63</v>
      </c>
      <c r="N56" s="166">
        <v>38.79</v>
      </c>
      <c r="O56" s="118">
        <v>13.6</v>
      </c>
      <c r="P56" s="166">
        <v>32.58</v>
      </c>
      <c r="Q56" s="175">
        <v>-0.114</v>
      </c>
      <c r="R56" s="166">
        <v>38.1</v>
      </c>
      <c r="S56" s="118">
        <v>3.3149999999999999</v>
      </c>
      <c r="T56" s="166">
        <v>25.1</v>
      </c>
      <c r="U56" s="165">
        <v>-3.24</v>
      </c>
      <c r="V56" s="164">
        <v>15.194000000000001</v>
      </c>
      <c r="W56" s="265">
        <v>170</v>
      </c>
      <c r="Y56" s="127" t="str">
        <f>+LOOKUP(B56,COD_FIN!$C$5:$C$44,COD_FIN!$B$5:$B$44)</f>
        <v>EZJ</v>
      </c>
      <c r="Z56" s="165">
        <f t="shared" si="5"/>
        <v>170.00622000000001</v>
      </c>
    </row>
    <row r="57" spans="1:26" x14ac:dyDescent="0.3">
      <c r="A57" s="115">
        <f t="shared" si="6"/>
        <v>47</v>
      </c>
      <c r="B57" s="178">
        <v>106050001</v>
      </c>
      <c r="C57" s="171">
        <v>75534</v>
      </c>
      <c r="D57" s="125" t="s">
        <v>201</v>
      </c>
      <c r="E57" s="177">
        <v>39995</v>
      </c>
      <c r="F57" s="176">
        <v>41821</v>
      </c>
      <c r="G57" s="167">
        <v>305</v>
      </c>
      <c r="H57" s="168">
        <v>-90.44</v>
      </c>
      <c r="I57" s="168">
        <v>57.42</v>
      </c>
      <c r="J57" s="167">
        <v>4</v>
      </c>
      <c r="K57" s="165">
        <v>10.795</v>
      </c>
      <c r="L57" s="166">
        <v>46.24</v>
      </c>
      <c r="M57" s="165">
        <v>5.78</v>
      </c>
      <c r="N57" s="166">
        <v>38.808</v>
      </c>
      <c r="O57" s="118">
        <v>11.56</v>
      </c>
      <c r="P57" s="166">
        <v>33.088000000000001</v>
      </c>
      <c r="Q57" s="175">
        <v>-6.6500000000000004E-2</v>
      </c>
      <c r="R57" s="166">
        <v>39.4</v>
      </c>
      <c r="S57" s="118">
        <v>2.4649999999999999</v>
      </c>
      <c r="T57" s="166">
        <v>26.1</v>
      </c>
      <c r="U57" s="165">
        <v>-4.8600000000000003</v>
      </c>
      <c r="V57" s="164">
        <v>15.62</v>
      </c>
      <c r="W57" s="265">
        <v>169.9</v>
      </c>
      <c r="Y57" s="127" t="str">
        <f>+LOOKUP(B57,COD_FIN!$C$5:$C$44,COD_FIN!$B$5:$B$44)</f>
        <v>EZJ</v>
      </c>
      <c r="Z57" s="165">
        <f t="shared" si="5"/>
        <v>169.93036800000004</v>
      </c>
    </row>
    <row r="58" spans="1:26" x14ac:dyDescent="0.3">
      <c r="A58" s="115">
        <f t="shared" si="6"/>
        <v>48</v>
      </c>
      <c r="B58" s="178">
        <v>102960001</v>
      </c>
      <c r="C58" s="171">
        <v>78771</v>
      </c>
      <c r="D58" s="125" t="s">
        <v>326</v>
      </c>
      <c r="E58" s="177">
        <v>40299</v>
      </c>
      <c r="F58" s="176">
        <v>42125</v>
      </c>
      <c r="G58" s="167">
        <v>101</v>
      </c>
      <c r="H58" s="168">
        <v>147.05000000000001</v>
      </c>
      <c r="I58" s="168">
        <v>51.101999999999997</v>
      </c>
      <c r="J58" s="167">
        <v>4</v>
      </c>
      <c r="K58" s="165">
        <v>10.965</v>
      </c>
      <c r="L58" s="166">
        <v>41.13</v>
      </c>
      <c r="M58" s="165">
        <v>4.08</v>
      </c>
      <c r="N58" s="166">
        <v>37.08</v>
      </c>
      <c r="O58" s="118">
        <v>7.0549999999999997</v>
      </c>
      <c r="P58" s="166">
        <v>24.39</v>
      </c>
      <c r="Q58" s="175">
        <v>-0.1235</v>
      </c>
      <c r="R58" s="166">
        <v>35.299999999999997</v>
      </c>
      <c r="S58" s="118">
        <v>1.02</v>
      </c>
      <c r="T58" s="166">
        <v>23.808</v>
      </c>
      <c r="U58" s="165">
        <v>-3.78</v>
      </c>
      <c r="V58" s="164">
        <v>16.187999999999999</v>
      </c>
      <c r="W58" s="265">
        <v>161.69999999999999</v>
      </c>
      <c r="Y58" s="127" t="str">
        <f>+LOOKUP(B58,COD_FIN!$C$5:$C$44,COD_FIN!$B$5:$B$44)</f>
        <v>HLM</v>
      </c>
      <c r="Z58" s="165">
        <f t="shared" si="5"/>
        <v>161.73997199999997</v>
      </c>
    </row>
    <row r="59" spans="1:26" x14ac:dyDescent="0.3">
      <c r="A59" s="115">
        <f t="shared" si="6"/>
        <v>49</v>
      </c>
      <c r="B59" s="178">
        <v>1960040</v>
      </c>
      <c r="C59" s="171">
        <v>69033</v>
      </c>
      <c r="D59" s="125" t="s">
        <v>186</v>
      </c>
      <c r="E59" s="177">
        <v>39295</v>
      </c>
      <c r="F59" s="176">
        <v>41883</v>
      </c>
      <c r="G59" s="167">
        <v>212</v>
      </c>
      <c r="H59" s="168">
        <v>220.91499999999999</v>
      </c>
      <c r="I59" s="168">
        <v>61.344000000000001</v>
      </c>
      <c r="J59" s="167">
        <v>5</v>
      </c>
      <c r="K59" s="165">
        <v>4.6749999999999998</v>
      </c>
      <c r="L59" s="166">
        <v>52.47</v>
      </c>
      <c r="M59" s="165">
        <v>4.165</v>
      </c>
      <c r="N59" s="166">
        <v>44.55</v>
      </c>
      <c r="O59" s="118">
        <v>13.77</v>
      </c>
      <c r="P59" s="166">
        <v>38.700000000000003</v>
      </c>
      <c r="Q59" s="175">
        <v>-4.7500000000000001E-2</v>
      </c>
      <c r="R59" s="166">
        <v>45.1</v>
      </c>
      <c r="S59" s="118">
        <v>-0.51</v>
      </c>
      <c r="T59" s="166">
        <v>36.700000000000003</v>
      </c>
      <c r="U59" s="165">
        <v>3.06</v>
      </c>
      <c r="V59" s="164">
        <v>25.68</v>
      </c>
      <c r="W59" s="265">
        <v>159.4</v>
      </c>
      <c r="Y59" s="127" t="str">
        <f>+LOOKUP(B59,COD_FIN!$C$5:$C$44,COD_FIN!$B$5:$B$44)</f>
        <v>CVM</v>
      </c>
      <c r="Z59" s="165">
        <f t="shared" si="5"/>
        <v>159.36805800000002</v>
      </c>
    </row>
    <row r="60" spans="1:26" x14ac:dyDescent="0.3">
      <c r="A60" s="115">
        <f t="shared" si="6"/>
        <v>50</v>
      </c>
      <c r="B60" s="178">
        <v>2120001</v>
      </c>
      <c r="C60" s="171">
        <v>84610</v>
      </c>
      <c r="D60" s="125">
        <v>700</v>
      </c>
      <c r="E60" s="177">
        <v>40725</v>
      </c>
      <c r="F60" s="176">
        <v>41852</v>
      </c>
      <c r="G60" s="167">
        <v>275</v>
      </c>
      <c r="H60" s="168">
        <v>121.72</v>
      </c>
      <c r="I60" s="168">
        <v>47.96</v>
      </c>
      <c r="J60" s="167">
        <v>2</v>
      </c>
      <c r="K60" s="165">
        <v>8.9250000000000007</v>
      </c>
      <c r="L60" s="166">
        <v>38.76</v>
      </c>
      <c r="M60" s="165">
        <v>1.7849999999999999</v>
      </c>
      <c r="N60" s="166">
        <v>30.77</v>
      </c>
      <c r="O60" s="118">
        <v>6.29</v>
      </c>
      <c r="P60" s="166">
        <v>23.715</v>
      </c>
      <c r="Q60" s="175">
        <v>-4.7500000000000001E-2</v>
      </c>
      <c r="R60" s="166">
        <v>32.700000000000003</v>
      </c>
      <c r="S60" s="118">
        <v>0.42499999999999999</v>
      </c>
      <c r="T60" s="166">
        <v>19.5</v>
      </c>
      <c r="U60" s="165">
        <v>-0.27</v>
      </c>
      <c r="V60" s="164">
        <v>9.016</v>
      </c>
      <c r="W60" s="265">
        <v>156.9</v>
      </c>
      <c r="Y60" s="127" t="str">
        <f>+LOOKUP(B60,COD_FIN!$C$5:$C$44,COD_FIN!$B$5:$B$44)</f>
        <v>HMA</v>
      </c>
      <c r="Z60" s="165">
        <f t="shared" si="5"/>
        <v>156.930858</v>
      </c>
    </row>
    <row r="61" spans="1:26" x14ac:dyDescent="0.3">
      <c r="B61" s="172"/>
      <c r="Q61" s="175"/>
    </row>
    <row r="62" spans="1:26" x14ac:dyDescent="0.3">
      <c r="B62" s="172"/>
      <c r="Q62" s="175"/>
    </row>
    <row r="63" spans="1:26" x14ac:dyDescent="0.3">
      <c r="B63" s="172"/>
      <c r="Q63" s="175"/>
    </row>
    <row r="64" spans="1:26" x14ac:dyDescent="0.3">
      <c r="B64" s="172"/>
      <c r="Q64" s="175"/>
    </row>
    <row r="65" spans="2:17" x14ac:dyDescent="0.3">
      <c r="B65" s="172"/>
      <c r="Q65" s="175"/>
    </row>
    <row r="66" spans="2:17" x14ac:dyDescent="0.3">
      <c r="B66" s="172"/>
      <c r="Q66" s="175"/>
    </row>
    <row r="67" spans="2:17" x14ac:dyDescent="0.3">
      <c r="B67" s="172"/>
      <c r="Q67" s="175"/>
    </row>
    <row r="68" spans="2:17" x14ac:dyDescent="0.3">
      <c r="B68" s="172"/>
    </row>
    <row r="69" spans="2:17" x14ac:dyDescent="0.3">
      <c r="B69" s="172"/>
    </row>
    <row r="70" spans="2:17" x14ac:dyDescent="0.3">
      <c r="B70" s="172"/>
    </row>
    <row r="71" spans="2:17" x14ac:dyDescent="0.3">
      <c r="B71" s="172"/>
    </row>
    <row r="72" spans="2:17" x14ac:dyDescent="0.3">
      <c r="B72" s="172"/>
    </row>
    <row r="73" spans="2:17" x14ac:dyDescent="0.3">
      <c r="B73" s="172"/>
    </row>
    <row r="74" spans="2:17" x14ac:dyDescent="0.3">
      <c r="B74" s="172"/>
    </row>
    <row r="75" spans="2:17" x14ac:dyDescent="0.3">
      <c r="B75" s="172"/>
    </row>
    <row r="76" spans="2:17" x14ac:dyDescent="0.3">
      <c r="B76" s="172"/>
    </row>
    <row r="77" spans="2:17" x14ac:dyDescent="0.3">
      <c r="B77" s="172"/>
    </row>
    <row r="78" spans="2:17" x14ac:dyDescent="0.3">
      <c r="B78" s="172"/>
    </row>
    <row r="79" spans="2:17" x14ac:dyDescent="0.3">
      <c r="B79" s="172"/>
    </row>
    <row r="80" spans="2:17" x14ac:dyDescent="0.3">
      <c r="B80" s="172"/>
    </row>
    <row r="81" spans="2:2" x14ac:dyDescent="0.3">
      <c r="B81" s="172"/>
    </row>
    <row r="82" spans="2:2" x14ac:dyDescent="0.3">
      <c r="B82" s="172"/>
    </row>
    <row r="83" spans="2:2" x14ac:dyDescent="0.3">
      <c r="B83" s="172"/>
    </row>
    <row r="84" spans="2:2" x14ac:dyDescent="0.3">
      <c r="B84" s="172"/>
    </row>
    <row r="85" spans="2:2" x14ac:dyDescent="0.3">
      <c r="B85" s="172"/>
    </row>
    <row r="86" spans="2:2" x14ac:dyDescent="0.3">
      <c r="B86" s="172"/>
    </row>
    <row r="87" spans="2:2" x14ac:dyDescent="0.3">
      <c r="B87" s="172"/>
    </row>
    <row r="88" spans="2:2" x14ac:dyDescent="0.3">
      <c r="B88" s="172"/>
    </row>
    <row r="89" spans="2:2" x14ac:dyDescent="0.3">
      <c r="B89" s="172"/>
    </row>
    <row r="90" spans="2:2" x14ac:dyDescent="0.3">
      <c r="B90" s="172"/>
    </row>
    <row r="91" spans="2:2" x14ac:dyDescent="0.3">
      <c r="B91" s="172"/>
    </row>
    <row r="92" spans="2:2" x14ac:dyDescent="0.3">
      <c r="B92" s="172"/>
    </row>
    <row r="93" spans="2:2" x14ac:dyDescent="0.3">
      <c r="B93" s="172"/>
    </row>
    <row r="94" spans="2:2" x14ac:dyDescent="0.3">
      <c r="B94" s="172"/>
    </row>
    <row r="95" spans="2:2" x14ac:dyDescent="0.3">
      <c r="B95" s="172"/>
    </row>
    <row r="96" spans="2:2" x14ac:dyDescent="0.3">
      <c r="B96" s="172"/>
    </row>
    <row r="97" spans="2:23" s="135" customFormat="1" x14ac:dyDescent="0.3">
      <c r="B97" s="172"/>
      <c r="C97" s="171"/>
      <c r="D97" s="125"/>
      <c r="E97" s="170"/>
      <c r="F97" s="169"/>
      <c r="G97" s="167"/>
      <c r="H97" s="165"/>
      <c r="I97" s="168"/>
      <c r="J97" s="167"/>
      <c r="K97" s="165"/>
      <c r="L97" s="166"/>
      <c r="M97" s="165"/>
      <c r="N97" s="166"/>
      <c r="O97" s="164"/>
      <c r="P97" s="166"/>
      <c r="Q97" s="164"/>
      <c r="R97" s="166"/>
      <c r="S97" s="118"/>
      <c r="T97" s="166"/>
      <c r="U97" s="165"/>
      <c r="V97" s="164"/>
      <c r="W97" s="266"/>
    </row>
    <row r="98" spans="2:23" x14ac:dyDescent="0.3">
      <c r="B98" s="172"/>
    </row>
    <row r="99" spans="2:23" x14ac:dyDescent="0.3">
      <c r="B99" s="172"/>
    </row>
    <row r="100" spans="2:23" x14ac:dyDescent="0.3">
      <c r="B100" s="172"/>
    </row>
    <row r="101" spans="2:23" x14ac:dyDescent="0.3">
      <c r="B101" s="172"/>
    </row>
    <row r="102" spans="2:23" x14ac:dyDescent="0.3">
      <c r="B102" s="172"/>
    </row>
    <row r="103" spans="2:23" x14ac:dyDescent="0.3">
      <c r="B103" s="172"/>
    </row>
    <row r="104" spans="2:23" x14ac:dyDescent="0.3">
      <c r="B104" s="172"/>
    </row>
    <row r="105" spans="2:23" x14ac:dyDescent="0.3">
      <c r="B105" s="172"/>
    </row>
    <row r="106" spans="2:23" x14ac:dyDescent="0.3">
      <c r="B106" s="172"/>
    </row>
    <row r="107" spans="2:23" x14ac:dyDescent="0.3">
      <c r="B107" s="172"/>
    </row>
    <row r="108" spans="2:23" x14ac:dyDescent="0.3">
      <c r="B108" s="172"/>
    </row>
    <row r="109" spans="2:23" x14ac:dyDescent="0.3">
      <c r="B109" s="172"/>
    </row>
    <row r="110" spans="2:23" x14ac:dyDescent="0.3">
      <c r="B110" s="172"/>
    </row>
    <row r="111" spans="2:23" x14ac:dyDescent="0.3">
      <c r="B111" s="172"/>
    </row>
    <row r="112" spans="2:23" x14ac:dyDescent="0.3">
      <c r="B112" s="172"/>
    </row>
    <row r="113" spans="2:2" x14ac:dyDescent="0.3">
      <c r="B113" s="172"/>
    </row>
    <row r="114" spans="2:2" x14ac:dyDescent="0.3">
      <c r="B114" s="172"/>
    </row>
    <row r="115" spans="2:2" x14ac:dyDescent="0.3">
      <c r="B115" s="172"/>
    </row>
    <row r="116" spans="2:2" x14ac:dyDescent="0.3">
      <c r="B116" s="172"/>
    </row>
    <row r="117" spans="2:2" x14ac:dyDescent="0.3">
      <c r="B117" s="172"/>
    </row>
    <row r="118" spans="2:2" x14ac:dyDescent="0.3">
      <c r="B118" s="172"/>
    </row>
    <row r="119" spans="2:2" x14ac:dyDescent="0.3">
      <c r="B119" s="172"/>
    </row>
    <row r="120" spans="2:2" x14ac:dyDescent="0.3">
      <c r="B120" s="172"/>
    </row>
    <row r="121" spans="2:2" x14ac:dyDescent="0.3">
      <c r="B121" s="172"/>
    </row>
    <row r="122" spans="2:2" x14ac:dyDescent="0.3">
      <c r="B122" s="172"/>
    </row>
    <row r="123" spans="2:2" x14ac:dyDescent="0.3">
      <c r="B123" s="172"/>
    </row>
    <row r="124" spans="2:2" x14ac:dyDescent="0.3">
      <c r="B124" s="172"/>
    </row>
    <row r="125" spans="2:2" x14ac:dyDescent="0.3">
      <c r="B125" s="172"/>
    </row>
    <row r="126" spans="2:2" x14ac:dyDescent="0.3">
      <c r="B126" s="172"/>
    </row>
    <row r="127" spans="2:2" x14ac:dyDescent="0.3">
      <c r="B127" s="172"/>
    </row>
    <row r="128" spans="2:2" x14ac:dyDescent="0.3">
      <c r="B128" s="172"/>
    </row>
    <row r="129" spans="2:21" x14ac:dyDescent="0.3">
      <c r="B129" s="172"/>
    </row>
    <row r="130" spans="2:21" x14ac:dyDescent="0.3">
      <c r="B130" s="172"/>
    </row>
    <row r="131" spans="2:21" x14ac:dyDescent="0.3">
      <c r="B131" s="172"/>
    </row>
    <row r="132" spans="2:21" x14ac:dyDescent="0.3">
      <c r="B132" s="172"/>
    </row>
    <row r="133" spans="2:21" x14ac:dyDescent="0.3">
      <c r="B133" s="172"/>
    </row>
    <row r="134" spans="2:21" x14ac:dyDescent="0.3">
      <c r="B134" s="172"/>
    </row>
    <row r="135" spans="2:21" x14ac:dyDescent="0.3">
      <c r="B135" s="172"/>
    </row>
    <row r="136" spans="2:21" x14ac:dyDescent="0.3">
      <c r="B136" s="172"/>
    </row>
    <row r="137" spans="2:21" x14ac:dyDescent="0.3">
      <c r="B137" s="174"/>
      <c r="C137" s="173"/>
      <c r="D137" s="132"/>
      <c r="F137" s="170"/>
      <c r="H137" s="118"/>
      <c r="I137" s="164"/>
      <c r="K137" s="118"/>
      <c r="M137" s="118"/>
      <c r="U137" s="118"/>
    </row>
    <row r="138" spans="2:21" x14ac:dyDescent="0.3">
      <c r="B138" s="172"/>
    </row>
    <row r="139" spans="2:21" x14ac:dyDescent="0.3">
      <c r="B139" s="172"/>
    </row>
    <row r="140" spans="2:21" x14ac:dyDescent="0.3">
      <c r="B140" s="172"/>
    </row>
    <row r="141" spans="2:21" x14ac:dyDescent="0.3">
      <c r="B141" s="172"/>
    </row>
    <row r="142" spans="2:21" x14ac:dyDescent="0.3">
      <c r="B142" s="172"/>
    </row>
    <row r="143" spans="2:21" x14ac:dyDescent="0.3">
      <c r="B143" s="172"/>
    </row>
    <row r="144" spans="2:21" x14ac:dyDescent="0.3">
      <c r="B144" s="172"/>
    </row>
    <row r="145" spans="2:2" x14ac:dyDescent="0.3">
      <c r="B145" s="172"/>
    </row>
    <row r="146" spans="2:2" x14ac:dyDescent="0.3">
      <c r="B146" s="172"/>
    </row>
    <row r="147" spans="2:2" x14ac:dyDescent="0.3">
      <c r="B147" s="172"/>
    </row>
    <row r="148" spans="2:2" x14ac:dyDescent="0.3">
      <c r="B148" s="172"/>
    </row>
    <row r="149" spans="2:2" x14ac:dyDescent="0.3">
      <c r="B149" s="172"/>
    </row>
    <row r="150" spans="2:2" x14ac:dyDescent="0.3">
      <c r="B150" s="172"/>
    </row>
    <row r="151" spans="2:2" x14ac:dyDescent="0.3">
      <c r="B151" s="172"/>
    </row>
    <row r="152" spans="2:2" x14ac:dyDescent="0.3">
      <c r="B152" s="172"/>
    </row>
    <row r="153" spans="2:2" x14ac:dyDescent="0.3">
      <c r="B153" s="172"/>
    </row>
    <row r="154" spans="2:2" x14ac:dyDescent="0.3">
      <c r="B154" s="172"/>
    </row>
    <row r="155" spans="2:2" x14ac:dyDescent="0.3">
      <c r="B155" s="172"/>
    </row>
    <row r="156" spans="2:2" x14ac:dyDescent="0.3">
      <c r="B156" s="172"/>
    </row>
    <row r="157" spans="2:2" x14ac:dyDescent="0.3">
      <c r="B157" s="172"/>
    </row>
    <row r="158" spans="2:2" x14ac:dyDescent="0.3">
      <c r="B158" s="172"/>
    </row>
    <row r="159" spans="2:2" x14ac:dyDescent="0.3">
      <c r="B159" s="172"/>
    </row>
    <row r="160" spans="2:2" x14ac:dyDescent="0.3">
      <c r="B160" s="172"/>
    </row>
    <row r="161" spans="2:2" x14ac:dyDescent="0.3">
      <c r="B161" s="172"/>
    </row>
    <row r="162" spans="2:2" x14ac:dyDescent="0.3">
      <c r="B162" s="172"/>
    </row>
    <row r="163" spans="2:2" x14ac:dyDescent="0.3">
      <c r="B163" s="172"/>
    </row>
    <row r="164" spans="2:2" x14ac:dyDescent="0.3">
      <c r="B164" s="172"/>
    </row>
    <row r="165" spans="2:2" x14ac:dyDescent="0.3">
      <c r="B165" s="172"/>
    </row>
    <row r="166" spans="2:2" x14ac:dyDescent="0.3">
      <c r="B166" s="172"/>
    </row>
    <row r="167" spans="2:2" x14ac:dyDescent="0.3">
      <c r="B167" s="172"/>
    </row>
    <row r="168" spans="2:2" x14ac:dyDescent="0.3">
      <c r="B168" s="172"/>
    </row>
    <row r="169" spans="2:2" x14ac:dyDescent="0.3">
      <c r="B169" s="172"/>
    </row>
    <row r="170" spans="2:2" x14ac:dyDescent="0.3">
      <c r="B170" s="172"/>
    </row>
    <row r="171" spans="2:2" x14ac:dyDescent="0.3">
      <c r="B171" s="172"/>
    </row>
    <row r="172" spans="2:2" x14ac:dyDescent="0.3">
      <c r="B172" s="172"/>
    </row>
    <row r="173" spans="2:2" x14ac:dyDescent="0.3">
      <c r="B173" s="172"/>
    </row>
    <row r="174" spans="2:2" x14ac:dyDescent="0.3">
      <c r="B174" s="172"/>
    </row>
    <row r="175" spans="2:2" x14ac:dyDescent="0.3">
      <c r="B175" s="172"/>
    </row>
    <row r="176" spans="2:2" x14ac:dyDescent="0.3">
      <c r="B176" s="172"/>
    </row>
    <row r="177" spans="2:2" x14ac:dyDescent="0.3">
      <c r="B177" s="172"/>
    </row>
    <row r="178" spans="2:2" x14ac:dyDescent="0.3">
      <c r="B178" s="172"/>
    </row>
    <row r="179" spans="2:2" x14ac:dyDescent="0.3">
      <c r="B179" s="172"/>
    </row>
    <row r="180" spans="2:2" x14ac:dyDescent="0.3">
      <c r="B180" s="172"/>
    </row>
    <row r="181" spans="2:2" x14ac:dyDescent="0.3">
      <c r="B181" s="172"/>
    </row>
    <row r="182" spans="2:2" x14ac:dyDescent="0.3">
      <c r="B182" s="172"/>
    </row>
    <row r="183" spans="2:2" x14ac:dyDescent="0.3">
      <c r="B183" s="172"/>
    </row>
    <row r="184" spans="2:2" x14ac:dyDescent="0.3">
      <c r="B184" s="172"/>
    </row>
    <row r="185" spans="2:2" x14ac:dyDescent="0.3">
      <c r="B185" s="172"/>
    </row>
    <row r="186" spans="2:2" x14ac:dyDescent="0.3">
      <c r="B186" s="172"/>
    </row>
    <row r="187" spans="2:2" x14ac:dyDescent="0.3">
      <c r="B187" s="172"/>
    </row>
    <row r="188" spans="2:2" x14ac:dyDescent="0.3">
      <c r="B188" s="172"/>
    </row>
    <row r="189" spans="2:2" x14ac:dyDescent="0.3">
      <c r="B189" s="172"/>
    </row>
    <row r="190" spans="2:2" x14ac:dyDescent="0.3">
      <c r="B190" s="172"/>
    </row>
    <row r="191" spans="2:2" x14ac:dyDescent="0.3">
      <c r="B191" s="172"/>
    </row>
    <row r="192" spans="2:2" x14ac:dyDescent="0.3">
      <c r="B192" s="172"/>
    </row>
    <row r="193" spans="2:2" x14ac:dyDescent="0.3">
      <c r="B193" s="172"/>
    </row>
    <row r="194" spans="2:2" x14ac:dyDescent="0.3">
      <c r="B194" s="172"/>
    </row>
    <row r="195" spans="2:2" x14ac:dyDescent="0.3">
      <c r="B195" s="172"/>
    </row>
    <row r="196" spans="2:2" x14ac:dyDescent="0.3">
      <c r="B196" s="172"/>
    </row>
    <row r="197" spans="2:2" x14ac:dyDescent="0.3">
      <c r="B197" s="172"/>
    </row>
    <row r="198" spans="2:2" x14ac:dyDescent="0.3">
      <c r="B198" s="172"/>
    </row>
    <row r="199" spans="2:2" x14ac:dyDescent="0.3">
      <c r="B199" s="172"/>
    </row>
    <row r="200" spans="2:2" x14ac:dyDescent="0.3">
      <c r="B200" s="172"/>
    </row>
    <row r="201" spans="2:2" x14ac:dyDescent="0.3">
      <c r="B201" s="172"/>
    </row>
    <row r="202" spans="2:2" x14ac:dyDescent="0.3">
      <c r="B202" s="172"/>
    </row>
    <row r="203" spans="2:2" x14ac:dyDescent="0.3">
      <c r="B203" s="172"/>
    </row>
    <row r="204" spans="2:2" x14ac:dyDescent="0.3">
      <c r="B204" s="172"/>
    </row>
    <row r="205" spans="2:2" x14ac:dyDescent="0.3">
      <c r="B205" s="172"/>
    </row>
    <row r="206" spans="2:2" x14ac:dyDescent="0.3">
      <c r="B206" s="172"/>
    </row>
    <row r="207" spans="2:2" x14ac:dyDescent="0.3">
      <c r="B207" s="172"/>
    </row>
    <row r="208" spans="2:2" x14ac:dyDescent="0.3">
      <c r="B208" s="172"/>
    </row>
    <row r="209" spans="2:2" x14ac:dyDescent="0.3">
      <c r="B209" s="172"/>
    </row>
    <row r="210" spans="2:2" x14ac:dyDescent="0.3">
      <c r="B210" s="172"/>
    </row>
    <row r="211" spans="2:2" x14ac:dyDescent="0.3">
      <c r="B211" s="172"/>
    </row>
    <row r="212" spans="2:2" x14ac:dyDescent="0.3">
      <c r="B212" s="172"/>
    </row>
    <row r="213" spans="2:2" x14ac:dyDescent="0.3">
      <c r="B213" s="172"/>
    </row>
    <row r="214" spans="2:2" x14ac:dyDescent="0.3">
      <c r="B214" s="172"/>
    </row>
    <row r="215" spans="2:2" x14ac:dyDescent="0.3">
      <c r="B215" s="172"/>
    </row>
    <row r="216" spans="2:2" x14ac:dyDescent="0.3">
      <c r="B216" s="172"/>
    </row>
    <row r="217" spans="2:2" x14ac:dyDescent="0.3">
      <c r="B217" s="172"/>
    </row>
    <row r="218" spans="2:2" x14ac:dyDescent="0.3">
      <c r="B218" s="172"/>
    </row>
    <row r="219" spans="2:2" x14ac:dyDescent="0.3">
      <c r="B219" s="172"/>
    </row>
    <row r="220" spans="2:2" x14ac:dyDescent="0.3">
      <c r="B220" s="172"/>
    </row>
    <row r="221" spans="2:2" x14ac:dyDescent="0.3">
      <c r="B221" s="172"/>
    </row>
    <row r="222" spans="2:2" x14ac:dyDescent="0.3">
      <c r="B222" s="172"/>
    </row>
    <row r="223" spans="2:2" x14ac:dyDescent="0.3">
      <c r="B223" s="172"/>
    </row>
    <row r="224" spans="2:2" x14ac:dyDescent="0.3">
      <c r="B224" s="172"/>
    </row>
    <row r="225" spans="2:2" x14ac:dyDescent="0.3">
      <c r="B225" s="172"/>
    </row>
    <row r="226" spans="2:2" x14ac:dyDescent="0.3">
      <c r="B226" s="172"/>
    </row>
    <row r="227" spans="2:2" x14ac:dyDescent="0.3">
      <c r="B227" s="172"/>
    </row>
    <row r="228" spans="2:2" x14ac:dyDescent="0.3">
      <c r="B228" s="172"/>
    </row>
    <row r="229" spans="2:2" x14ac:dyDescent="0.3">
      <c r="B229" s="172"/>
    </row>
    <row r="230" spans="2:2" x14ac:dyDescent="0.3">
      <c r="B230" s="172"/>
    </row>
    <row r="231" spans="2:2" x14ac:dyDescent="0.3">
      <c r="B231" s="172"/>
    </row>
    <row r="232" spans="2:2" x14ac:dyDescent="0.3">
      <c r="B232" s="172"/>
    </row>
    <row r="233" spans="2:2" x14ac:dyDescent="0.3">
      <c r="B233" s="172"/>
    </row>
    <row r="234" spans="2:2" x14ac:dyDescent="0.3">
      <c r="B234" s="172"/>
    </row>
    <row r="235" spans="2:2" x14ac:dyDescent="0.3">
      <c r="B235" s="172"/>
    </row>
    <row r="236" spans="2:2" x14ac:dyDescent="0.3">
      <c r="B236" s="172"/>
    </row>
    <row r="237" spans="2:2" x14ac:dyDescent="0.3">
      <c r="B237" s="172"/>
    </row>
    <row r="238" spans="2:2" x14ac:dyDescent="0.3">
      <c r="B238" s="172"/>
    </row>
    <row r="239" spans="2:2" x14ac:dyDescent="0.3">
      <c r="B239" s="172"/>
    </row>
    <row r="240" spans="2:2" x14ac:dyDescent="0.3">
      <c r="B240" s="172"/>
    </row>
    <row r="241" spans="2:2" x14ac:dyDescent="0.3">
      <c r="B241" s="172"/>
    </row>
    <row r="242" spans="2:2" x14ac:dyDescent="0.3">
      <c r="B242" s="172"/>
    </row>
    <row r="243" spans="2:2" x14ac:dyDescent="0.3">
      <c r="B243" s="172"/>
    </row>
    <row r="244" spans="2:2" x14ac:dyDescent="0.3">
      <c r="B244" s="172"/>
    </row>
    <row r="245" spans="2:2" x14ac:dyDescent="0.3">
      <c r="B245" s="172"/>
    </row>
    <row r="246" spans="2:2" x14ac:dyDescent="0.3">
      <c r="B246" s="172"/>
    </row>
    <row r="247" spans="2:2" x14ac:dyDescent="0.3">
      <c r="B247" s="172"/>
    </row>
    <row r="248" spans="2:2" x14ac:dyDescent="0.3">
      <c r="B248" s="172"/>
    </row>
    <row r="249" spans="2:2" x14ac:dyDescent="0.3">
      <c r="B249" s="172"/>
    </row>
    <row r="250" spans="2:2" x14ac:dyDescent="0.3">
      <c r="B250" s="172"/>
    </row>
    <row r="251" spans="2:2" x14ac:dyDescent="0.3">
      <c r="B251" s="172"/>
    </row>
    <row r="252" spans="2:2" x14ac:dyDescent="0.3">
      <c r="B252" s="172"/>
    </row>
    <row r="253" spans="2:2" x14ac:dyDescent="0.3">
      <c r="B253" s="172"/>
    </row>
    <row r="254" spans="2:2" x14ac:dyDescent="0.3">
      <c r="B254" s="172"/>
    </row>
    <row r="255" spans="2:2" x14ac:dyDescent="0.3">
      <c r="B255" s="172"/>
    </row>
    <row r="256" spans="2:2" x14ac:dyDescent="0.3">
      <c r="B256" s="172"/>
    </row>
    <row r="257" spans="2:2" x14ac:dyDescent="0.3">
      <c r="B257" s="172"/>
    </row>
    <row r="258" spans="2:2" x14ac:dyDescent="0.3">
      <c r="B258" s="172"/>
    </row>
    <row r="259" spans="2:2" x14ac:dyDescent="0.3">
      <c r="B259" s="172"/>
    </row>
    <row r="260" spans="2:2" x14ac:dyDescent="0.3">
      <c r="B260" s="172"/>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topLeftCell="B1" zoomScaleNormal="100" workbookViewId="0">
      <selection activeCell="E55" sqref="E55"/>
    </sheetView>
  </sheetViews>
  <sheetFormatPr baseColWidth="10" defaultRowHeight="13.5" x14ac:dyDescent="0.3"/>
  <cols>
    <col min="1" max="1" width="11.42578125" style="113"/>
    <col min="2" max="2" width="7.5703125" style="113" customWidth="1"/>
    <col min="3" max="3" width="10.140625" style="113" customWidth="1"/>
    <col min="4" max="4" width="32.140625" style="113" customWidth="1"/>
    <col min="5" max="5" width="29.7109375" style="113" customWidth="1"/>
    <col min="6" max="6" width="6" style="113" customWidth="1"/>
    <col min="7" max="7" width="7.140625" style="113" customWidth="1"/>
    <col min="8" max="8" width="6.42578125" style="113" customWidth="1"/>
    <col min="9" max="9" width="8.42578125" style="207" customWidth="1"/>
    <col min="10" max="10" width="8.42578125" style="208" customWidth="1"/>
    <col min="11" max="11" width="8.42578125" style="209" customWidth="1"/>
    <col min="12" max="13" width="8.42578125" style="114" customWidth="1"/>
    <col min="14" max="14" width="8.42578125" style="209" customWidth="1"/>
    <col min="15" max="18" width="11.42578125" style="113"/>
    <col min="19" max="19" width="22.28515625" style="113" customWidth="1"/>
    <col min="20" max="20" width="22.85546875" style="113" customWidth="1"/>
    <col min="21" max="16384" width="11.42578125" style="113"/>
  </cols>
  <sheetData>
    <row r="1" spans="1:15" x14ac:dyDescent="0.3">
      <c r="B1" s="200"/>
      <c r="C1" s="200"/>
    </row>
    <row r="2" spans="1:15" x14ac:dyDescent="0.3">
      <c r="B2" s="200"/>
      <c r="C2" s="200"/>
    </row>
    <row r="3" spans="1:15" ht="12" customHeight="1" x14ac:dyDescent="0.3">
      <c r="A3" s="112"/>
      <c r="B3" s="102"/>
      <c r="C3" s="102"/>
      <c r="D3" s="102"/>
      <c r="E3" s="102"/>
      <c r="F3" s="102"/>
      <c r="G3" s="102"/>
      <c r="H3" s="102"/>
      <c r="I3" s="295" t="s">
        <v>265</v>
      </c>
      <c r="J3" s="296"/>
      <c r="K3" s="297"/>
      <c r="L3" s="298" t="s">
        <v>266</v>
      </c>
      <c r="M3" s="299"/>
      <c r="N3" s="299"/>
    </row>
    <row r="4" spans="1:15" s="202" customFormat="1" x14ac:dyDescent="0.3">
      <c r="B4" s="202" t="s">
        <v>264</v>
      </c>
      <c r="C4" s="202" t="s">
        <v>63</v>
      </c>
      <c r="D4" s="203" t="s">
        <v>42</v>
      </c>
      <c r="E4" s="203" t="s">
        <v>62</v>
      </c>
      <c r="F4" s="202" t="s">
        <v>262</v>
      </c>
      <c r="G4" s="202" t="s">
        <v>263</v>
      </c>
      <c r="I4" s="210" t="s">
        <v>66</v>
      </c>
      <c r="J4" s="211" t="s">
        <v>65</v>
      </c>
      <c r="K4" s="212" t="s">
        <v>107</v>
      </c>
      <c r="L4" s="213" t="s">
        <v>66</v>
      </c>
      <c r="M4" s="213" t="s">
        <v>65</v>
      </c>
      <c r="N4" s="212" t="s">
        <v>107</v>
      </c>
      <c r="O4" s="300" t="s">
        <v>361</v>
      </c>
    </row>
    <row r="5" spans="1:15" s="301" customFormat="1" x14ac:dyDescent="0.3">
      <c r="B5" s="301" t="s">
        <v>339</v>
      </c>
      <c r="C5" s="302">
        <v>50001</v>
      </c>
      <c r="D5" s="303" t="s">
        <v>359</v>
      </c>
      <c r="E5" s="303" t="s">
        <v>360</v>
      </c>
      <c r="F5" s="301">
        <v>2015</v>
      </c>
      <c r="G5" s="301">
        <v>3</v>
      </c>
      <c r="I5" s="304">
        <f>+COUNTIF(PROD_Holstein!$M$11:$M$60,COD_FIN!B5)</f>
        <v>0</v>
      </c>
      <c r="J5" s="305">
        <f>+COUNTIF(MER_Holstein!$Y$11:$Y$60,COD_FIN!B5)</f>
        <v>0</v>
      </c>
      <c r="K5" s="306">
        <f>+I5+J5</f>
        <v>0</v>
      </c>
      <c r="L5" s="307">
        <f>+COUNTIF(PROD_Jersey!$M$11:$M$60,COD_FIN!B5)</f>
        <v>0</v>
      </c>
      <c r="M5" s="307">
        <f>+COUNTIF(MER_Jersey!$Y$11:$Y$60,COD_FIN!B5)</f>
        <v>0</v>
      </c>
      <c r="N5" s="306">
        <f>+L5+M5</f>
        <v>0</v>
      </c>
      <c r="O5" s="301">
        <f>+SUM(I5:N5)</f>
        <v>0</v>
      </c>
    </row>
    <row r="6" spans="1:15" x14ac:dyDescent="0.3">
      <c r="B6" s="113" t="s">
        <v>152</v>
      </c>
      <c r="C6" s="204">
        <v>80001</v>
      </c>
      <c r="D6" s="113" t="s">
        <v>153</v>
      </c>
      <c r="E6" s="113" t="s">
        <v>253</v>
      </c>
      <c r="F6" s="113">
        <v>2015</v>
      </c>
      <c r="G6" s="113">
        <v>1</v>
      </c>
      <c r="I6" s="214">
        <f>+COUNTIF(PROD_Holstein!$M$11:$M$60,COD_FIN!B6)</f>
        <v>0</v>
      </c>
      <c r="J6" s="215">
        <f>+COUNTIF(MER_Holstein!$Y$11:$Y$60,COD_FIN!B6)</f>
        <v>1</v>
      </c>
      <c r="K6" s="209">
        <f>+I6+J6</f>
        <v>1</v>
      </c>
      <c r="L6" s="114">
        <f>+COUNTIF(PROD_Jersey!$M$11:$M$60,COD_FIN!B6)</f>
        <v>0</v>
      </c>
      <c r="M6" s="114">
        <f>+COUNTIF(MER_Jersey!$Y$11:$Y$60,COD_FIN!B6)</f>
        <v>1</v>
      </c>
      <c r="N6" s="209">
        <f>+L6+M6</f>
        <v>1</v>
      </c>
      <c r="O6" s="113">
        <f t="shared" ref="O6:O46" si="0">+SUM(I6:N6)</f>
        <v>4</v>
      </c>
    </row>
    <row r="7" spans="1:15" s="301" customFormat="1" x14ac:dyDescent="0.3">
      <c r="B7" s="301" t="s">
        <v>256</v>
      </c>
      <c r="C7" s="302">
        <v>110001</v>
      </c>
      <c r="D7" s="301" t="s">
        <v>223</v>
      </c>
      <c r="E7" s="301" t="s">
        <v>223</v>
      </c>
      <c r="F7" s="301">
        <v>2014</v>
      </c>
      <c r="G7" s="301">
        <v>2</v>
      </c>
      <c r="I7" s="304">
        <f>+COUNTIF(PROD_Holstein!$M$11:$M$60,COD_FIN!B7)</f>
        <v>0</v>
      </c>
      <c r="J7" s="305">
        <f>+COUNTIF(MER_Holstein!$Y$11:$Y$60,COD_FIN!B7)</f>
        <v>0</v>
      </c>
      <c r="K7" s="306">
        <f>+I7+J7</f>
        <v>0</v>
      </c>
      <c r="L7" s="307">
        <f>+COUNTIF(PROD_Jersey!$M$11:$M$60,COD_FIN!B7)</f>
        <v>0</v>
      </c>
      <c r="M7" s="307">
        <f>+COUNTIF(MER_Jersey!$Y$11:$Y$60,COD_FIN!B7)</f>
        <v>0</v>
      </c>
      <c r="N7" s="306">
        <f>+L7+M7</f>
        <v>0</v>
      </c>
      <c r="O7" s="301">
        <f t="shared" si="0"/>
        <v>0</v>
      </c>
    </row>
    <row r="8" spans="1:15" x14ac:dyDescent="0.3">
      <c r="B8" s="113" t="s">
        <v>61</v>
      </c>
      <c r="C8" s="204">
        <v>180001</v>
      </c>
      <c r="D8" s="113" t="s">
        <v>230</v>
      </c>
      <c r="E8" s="113" t="s">
        <v>231</v>
      </c>
      <c r="F8" s="113">
        <v>2015</v>
      </c>
      <c r="G8" s="113">
        <v>2</v>
      </c>
      <c r="I8" s="214">
        <f>+COUNTIF(PROD_Holstein!$M$11:$M$60,COD_FIN!B8)</f>
        <v>9</v>
      </c>
      <c r="J8" s="215">
        <f>+COUNTIF(MER_Holstein!$Y$11:$Y$60,COD_FIN!B8)</f>
        <v>0</v>
      </c>
      <c r="K8" s="209">
        <f>+I8+J8</f>
        <v>9</v>
      </c>
      <c r="L8" s="114">
        <f>+COUNTIF(PROD_Jersey!$M$11:$M$60,COD_FIN!B8)</f>
        <v>0</v>
      </c>
      <c r="M8" s="114">
        <f>+COUNTIF(MER_Jersey!$Y$11:$Y$60,COD_FIN!B8)</f>
        <v>0</v>
      </c>
      <c r="N8" s="209">
        <f>+L8+M8</f>
        <v>0</v>
      </c>
      <c r="O8" s="113">
        <f t="shared" si="0"/>
        <v>18</v>
      </c>
    </row>
    <row r="9" spans="1:15" x14ac:dyDescent="0.3">
      <c r="B9" s="113" t="s">
        <v>60</v>
      </c>
      <c r="C9" s="204">
        <v>190001</v>
      </c>
      <c r="D9" s="113" t="s">
        <v>234</v>
      </c>
      <c r="E9" s="113" t="s">
        <v>235</v>
      </c>
      <c r="F9" s="113">
        <v>2015</v>
      </c>
      <c r="G9" s="113">
        <v>4</v>
      </c>
      <c r="I9" s="214">
        <f>+COUNTIF(PROD_Holstein!$M$11:$M$60,COD_FIN!B9)</f>
        <v>0</v>
      </c>
      <c r="J9" s="215">
        <f>+COUNTIF(MER_Holstein!$Y$11:$Y$60,COD_FIN!B9)</f>
        <v>0</v>
      </c>
      <c r="K9" s="209">
        <f>+I9+J9</f>
        <v>0</v>
      </c>
      <c r="L9" s="114">
        <f>+COUNTIF(PROD_Jersey!$M$11:$M$60,COD_FIN!B9)</f>
        <v>0</v>
      </c>
      <c r="M9" s="114">
        <f>+COUNTIF(MER_Jersey!$Y$11:$Y$60,COD_FIN!B9)</f>
        <v>10</v>
      </c>
      <c r="N9" s="209">
        <f>+L9+M9</f>
        <v>10</v>
      </c>
      <c r="O9" s="113">
        <f t="shared" si="0"/>
        <v>20</v>
      </c>
    </row>
    <row r="10" spans="1:15" x14ac:dyDescent="0.3">
      <c r="B10" s="113" t="s">
        <v>288</v>
      </c>
      <c r="C10" s="204">
        <v>410001</v>
      </c>
      <c r="D10" s="113" t="s">
        <v>284</v>
      </c>
      <c r="E10" s="113" t="s">
        <v>285</v>
      </c>
      <c r="F10" s="113">
        <v>2015</v>
      </c>
      <c r="G10" s="113">
        <v>3</v>
      </c>
      <c r="I10" s="214">
        <f>+COUNTIF(PROD_Holstein!$M$11:$M$60,COD_FIN!B10)</f>
        <v>0</v>
      </c>
      <c r="J10" s="215">
        <f>+COUNTIF(MER_Holstein!$Y$11:$Y$60,COD_FIN!B10)</f>
        <v>0</v>
      </c>
      <c r="K10" s="209">
        <f>+I10+J10</f>
        <v>0</v>
      </c>
      <c r="L10" s="114">
        <f>+COUNTIF(PROD_Jersey!$M$11:$M$60,COD_FIN!B10)</f>
        <v>4</v>
      </c>
      <c r="M10" s="114">
        <f>+COUNTIF(MER_Jersey!$Y$11:$Y$60,COD_FIN!B10)</f>
        <v>0</v>
      </c>
      <c r="N10" s="209">
        <f>+L10+M10</f>
        <v>4</v>
      </c>
      <c r="O10" s="113">
        <f t="shared" si="0"/>
        <v>8</v>
      </c>
    </row>
    <row r="11" spans="1:15" s="301" customFormat="1" x14ac:dyDescent="0.3">
      <c r="B11" s="301" t="s">
        <v>289</v>
      </c>
      <c r="C11" s="302">
        <v>460001</v>
      </c>
      <c r="D11" s="301" t="s">
        <v>286</v>
      </c>
      <c r="E11" s="301" t="s">
        <v>287</v>
      </c>
      <c r="F11" s="301">
        <v>2014</v>
      </c>
      <c r="G11" s="301">
        <v>1</v>
      </c>
      <c r="I11" s="304">
        <f>+COUNTIF(PROD_Holstein!$M$11:$M$60,COD_FIN!B11)</f>
        <v>0</v>
      </c>
      <c r="J11" s="305">
        <f>+COUNTIF(MER_Holstein!$Y$11:$Y$60,COD_FIN!B11)</f>
        <v>0</v>
      </c>
      <c r="K11" s="306">
        <f>+I11+J11</f>
        <v>0</v>
      </c>
      <c r="L11" s="307">
        <f>+COUNTIF(PROD_Jersey!$M$11:$M$60,COD_FIN!B11)</f>
        <v>0</v>
      </c>
      <c r="M11" s="307">
        <f>+COUNTIF(MER_Jersey!$Y$11:$Y$60,COD_FIN!B11)</f>
        <v>0</v>
      </c>
      <c r="N11" s="306">
        <f>+L11+M11</f>
        <v>0</v>
      </c>
      <c r="O11" s="301">
        <f t="shared" si="0"/>
        <v>0</v>
      </c>
    </row>
    <row r="12" spans="1:15" s="301" customFormat="1" x14ac:dyDescent="0.3">
      <c r="B12" s="301" t="s">
        <v>144</v>
      </c>
      <c r="C12" s="302">
        <v>490016</v>
      </c>
      <c r="D12" s="301" t="s">
        <v>250</v>
      </c>
      <c r="E12" s="301" t="s">
        <v>251</v>
      </c>
      <c r="F12" s="301">
        <v>2014</v>
      </c>
      <c r="G12" s="301">
        <v>9</v>
      </c>
      <c r="I12" s="304">
        <f>+COUNTIF(PROD_Holstein!$M$11:$M$60,COD_FIN!B12)</f>
        <v>0</v>
      </c>
      <c r="J12" s="305">
        <f>+COUNTIF(MER_Holstein!$Y$11:$Y$60,COD_FIN!B12)</f>
        <v>0</v>
      </c>
      <c r="K12" s="306">
        <f>+I12+J12</f>
        <v>0</v>
      </c>
      <c r="L12" s="307">
        <f>+COUNTIF(PROD_Jersey!$M$11:$M$60,COD_FIN!B12)</f>
        <v>0</v>
      </c>
      <c r="M12" s="307">
        <f>+COUNTIF(MER_Jersey!$Y$11:$Y$60,COD_FIN!B12)</f>
        <v>0</v>
      </c>
      <c r="N12" s="306">
        <f>+L12+M12</f>
        <v>0</v>
      </c>
      <c r="O12" s="301">
        <f t="shared" si="0"/>
        <v>0</v>
      </c>
    </row>
    <row r="13" spans="1:15" x14ac:dyDescent="0.3">
      <c r="B13" s="113" t="s">
        <v>57</v>
      </c>
      <c r="C13" s="204">
        <v>550003</v>
      </c>
      <c r="D13" s="113" t="s">
        <v>56</v>
      </c>
      <c r="E13" s="113" t="s">
        <v>252</v>
      </c>
      <c r="F13" s="113">
        <v>2015</v>
      </c>
      <c r="G13" s="113">
        <v>3</v>
      </c>
      <c r="I13" s="214">
        <f>+COUNTIF(PROD_Holstein!$M$11:$M$60,COD_FIN!B13)</f>
        <v>4</v>
      </c>
      <c r="J13" s="215">
        <f>+COUNTIF(MER_Holstein!$Y$11:$Y$60,COD_FIN!B13)</f>
        <v>4</v>
      </c>
      <c r="K13" s="209">
        <f>+I13+J13</f>
        <v>8</v>
      </c>
      <c r="L13" s="114">
        <f>+COUNTIF(PROD_Jersey!$M$11:$M$60,COD_FIN!B13)</f>
        <v>0</v>
      </c>
      <c r="M13" s="114">
        <f>+COUNTIF(MER_Jersey!$Y$11:$Y$60,COD_FIN!B13)</f>
        <v>0</v>
      </c>
      <c r="N13" s="209">
        <f>+L13+M13</f>
        <v>0</v>
      </c>
      <c r="O13" s="113">
        <f t="shared" si="0"/>
        <v>16</v>
      </c>
    </row>
    <row r="14" spans="1:15" x14ac:dyDescent="0.3">
      <c r="B14" s="113" t="s">
        <v>299</v>
      </c>
      <c r="C14" s="204">
        <v>570001</v>
      </c>
      <c r="D14" s="113" t="s">
        <v>147</v>
      </c>
      <c r="E14" s="113" t="s">
        <v>148</v>
      </c>
      <c r="F14" s="113">
        <v>2015</v>
      </c>
      <c r="G14" s="113">
        <v>4</v>
      </c>
      <c r="I14" s="214">
        <f>+COUNTIF(PROD_Holstein!$M$11:$M$60,COD_FIN!B14)</f>
        <v>0</v>
      </c>
      <c r="J14" s="215">
        <f>+COUNTIF(MER_Holstein!$Y$11:$Y$60,COD_FIN!B14)</f>
        <v>0</v>
      </c>
      <c r="K14" s="209">
        <f>+I14+J14</f>
        <v>0</v>
      </c>
      <c r="L14" s="114">
        <f>+COUNTIF(PROD_Jersey!$M$11:$M$60,COD_FIN!B14)</f>
        <v>5</v>
      </c>
      <c r="M14" s="114">
        <f>+COUNTIF(MER_Jersey!$Y$11:$Y$60,COD_FIN!B14)</f>
        <v>0</v>
      </c>
      <c r="N14" s="209">
        <f>+L14+M14</f>
        <v>5</v>
      </c>
      <c r="O14" s="113">
        <f t="shared" si="0"/>
        <v>10</v>
      </c>
    </row>
    <row r="15" spans="1:15" s="301" customFormat="1" x14ac:dyDescent="0.3">
      <c r="B15" s="301" t="s">
        <v>151</v>
      </c>
      <c r="C15" s="302">
        <v>760001</v>
      </c>
      <c r="D15" s="301" t="s">
        <v>149</v>
      </c>
      <c r="E15" s="301" t="s">
        <v>150</v>
      </c>
      <c r="F15" s="301">
        <v>2015</v>
      </c>
      <c r="G15" s="301">
        <v>2</v>
      </c>
      <c r="I15" s="304">
        <f>+COUNTIF(PROD_Holstein!$M$11:$M$60,COD_FIN!B15)</f>
        <v>0</v>
      </c>
      <c r="J15" s="305">
        <f>+COUNTIF(MER_Holstein!$Y$11:$Y$60,COD_FIN!B15)</f>
        <v>0</v>
      </c>
      <c r="K15" s="306">
        <f>+I15+J15</f>
        <v>0</v>
      </c>
      <c r="L15" s="307">
        <f>+COUNTIF(PROD_Jersey!$M$11:$M$60,COD_FIN!B15)</f>
        <v>0</v>
      </c>
      <c r="M15" s="307">
        <f>+COUNTIF(MER_Jersey!$Y$11:$Y$60,COD_FIN!B15)</f>
        <v>0</v>
      </c>
      <c r="N15" s="306">
        <f>+L15+M15</f>
        <v>0</v>
      </c>
      <c r="O15" s="301">
        <f t="shared" si="0"/>
        <v>0</v>
      </c>
    </row>
    <row r="16" spans="1:15" x14ac:dyDescent="0.3">
      <c r="B16" s="113" t="s">
        <v>54</v>
      </c>
      <c r="C16" s="204">
        <v>990082</v>
      </c>
      <c r="D16" s="113" t="s">
        <v>254</v>
      </c>
      <c r="E16" s="113" t="s">
        <v>255</v>
      </c>
      <c r="F16" s="113">
        <v>2015</v>
      </c>
      <c r="G16" s="113">
        <v>7</v>
      </c>
      <c r="I16" s="214">
        <f>+COUNTIF(PROD_Holstein!$M$11:$M$60,COD_FIN!B16)</f>
        <v>3</v>
      </c>
      <c r="J16" s="215">
        <f>+COUNTIF(MER_Holstein!$Y$11:$Y$60,COD_FIN!B16)</f>
        <v>0</v>
      </c>
      <c r="K16" s="209">
        <f>+I16+J16</f>
        <v>3</v>
      </c>
      <c r="L16" s="114">
        <f>+COUNTIF(PROD_Jersey!$M$11:$M$60,COD_FIN!B16)</f>
        <v>0</v>
      </c>
      <c r="M16" s="114">
        <f>+COUNTIF(MER_Jersey!$Y$11:$Y$60,COD_FIN!B16)</f>
        <v>0</v>
      </c>
      <c r="N16" s="209">
        <f>+L16+M16</f>
        <v>0</v>
      </c>
      <c r="O16" s="113">
        <f t="shared" si="0"/>
        <v>6</v>
      </c>
    </row>
    <row r="17" spans="2:15" x14ac:dyDescent="0.3">
      <c r="B17" s="113" t="s">
        <v>290</v>
      </c>
      <c r="C17" s="204">
        <v>1100001</v>
      </c>
      <c r="D17" s="113" t="s">
        <v>273</v>
      </c>
      <c r="E17" s="113" t="s">
        <v>274</v>
      </c>
      <c r="F17" s="113">
        <v>2014</v>
      </c>
      <c r="G17" s="113">
        <v>9</v>
      </c>
      <c r="I17" s="214">
        <f>+COUNTIF(PROD_Holstein!$M$11:$M$60,COD_FIN!B17)</f>
        <v>0</v>
      </c>
      <c r="J17" s="215">
        <f>+COUNTIF(MER_Holstein!$Y$11:$Y$60,COD_FIN!B17)</f>
        <v>0</v>
      </c>
      <c r="K17" s="209">
        <f>+I17+J17</f>
        <v>0</v>
      </c>
      <c r="L17" s="114">
        <f>+COUNTIF(PROD_Jersey!$M$11:$M$60,COD_FIN!B17)</f>
        <v>2</v>
      </c>
      <c r="M17" s="114">
        <f>+COUNTIF(MER_Jersey!$Y$11:$Y$60,COD_FIN!B17)</f>
        <v>0</v>
      </c>
      <c r="N17" s="209">
        <f>+L17+M17</f>
        <v>2</v>
      </c>
      <c r="O17" s="113">
        <f t="shared" si="0"/>
        <v>4</v>
      </c>
    </row>
    <row r="18" spans="2:15" s="301" customFormat="1" x14ac:dyDescent="0.3">
      <c r="B18" s="301" t="s">
        <v>53</v>
      </c>
      <c r="C18" s="302">
        <v>1100002</v>
      </c>
      <c r="D18" s="301" t="s">
        <v>221</v>
      </c>
      <c r="E18" s="301" t="s">
        <v>222</v>
      </c>
      <c r="F18" s="301">
        <v>2014</v>
      </c>
      <c r="G18" s="301">
        <v>9</v>
      </c>
      <c r="I18" s="304">
        <f>+COUNTIF(PROD_Holstein!$M$11:$M$60,COD_FIN!B18)</f>
        <v>0</v>
      </c>
      <c r="J18" s="305">
        <f>+COUNTIF(MER_Holstein!$Y$11:$Y$60,COD_FIN!B18)</f>
        <v>0</v>
      </c>
      <c r="K18" s="306">
        <f>+I18+J18</f>
        <v>0</v>
      </c>
      <c r="L18" s="307">
        <f>+COUNTIF(PROD_Jersey!$M$11:$M$60,COD_FIN!B18)</f>
        <v>0</v>
      </c>
      <c r="M18" s="307">
        <f>+COUNTIF(MER_Jersey!$Y$11:$Y$60,COD_FIN!B18)</f>
        <v>0</v>
      </c>
      <c r="N18" s="306">
        <f>+L18+M18</f>
        <v>0</v>
      </c>
      <c r="O18" s="301">
        <f t="shared" si="0"/>
        <v>0</v>
      </c>
    </row>
    <row r="19" spans="2:15" s="301" customFormat="1" x14ac:dyDescent="0.3">
      <c r="B19" s="301" t="s">
        <v>145</v>
      </c>
      <c r="C19" s="302">
        <v>1130001</v>
      </c>
      <c r="D19" s="301" t="s">
        <v>224</v>
      </c>
      <c r="E19" s="301" t="s">
        <v>225</v>
      </c>
      <c r="F19" s="301">
        <v>2014</v>
      </c>
      <c r="G19" s="301">
        <v>3</v>
      </c>
      <c r="I19" s="304">
        <f>+COUNTIF(PROD_Holstein!$M$11:$M$60,COD_FIN!B19)</f>
        <v>0</v>
      </c>
      <c r="J19" s="305">
        <f>+COUNTIF(MER_Holstein!$Y$11:$Y$60,COD_FIN!B19)</f>
        <v>0</v>
      </c>
      <c r="K19" s="306">
        <f>+I19+J19</f>
        <v>0</v>
      </c>
      <c r="L19" s="307">
        <f>+COUNTIF(PROD_Jersey!$M$11:$M$60,COD_FIN!B19)</f>
        <v>0</v>
      </c>
      <c r="M19" s="307">
        <f>+COUNTIF(MER_Jersey!$Y$11:$Y$60,COD_FIN!B19)</f>
        <v>0</v>
      </c>
      <c r="N19" s="306">
        <f>+L19+M19</f>
        <v>0</v>
      </c>
      <c r="O19" s="301">
        <f t="shared" si="0"/>
        <v>0</v>
      </c>
    </row>
    <row r="20" spans="2:15" x14ac:dyDescent="0.3">
      <c r="B20" s="113" t="s">
        <v>52</v>
      </c>
      <c r="C20" s="204">
        <v>1260001</v>
      </c>
      <c r="D20" s="113" t="s">
        <v>226</v>
      </c>
      <c r="E20" s="113" t="s">
        <v>227</v>
      </c>
      <c r="F20" s="113">
        <v>2015</v>
      </c>
      <c r="G20" s="113">
        <v>3</v>
      </c>
      <c r="I20" s="214">
        <f>+COUNTIF(PROD_Holstein!$M$11:$M$60,COD_FIN!B20)</f>
        <v>1</v>
      </c>
      <c r="J20" s="215">
        <f>+COUNTIF(MER_Holstein!$Y$11:$Y$60,COD_FIN!B20)</f>
        <v>0</v>
      </c>
      <c r="K20" s="209">
        <f>+I20+J20</f>
        <v>1</v>
      </c>
      <c r="L20" s="114">
        <f>+COUNTIF(PROD_Jersey!$M$11:$M$60,COD_FIN!B20)</f>
        <v>0</v>
      </c>
      <c r="M20" s="114">
        <f>+COUNTIF(MER_Jersey!$Y$11:$Y$60,COD_FIN!B20)</f>
        <v>2</v>
      </c>
      <c r="N20" s="209">
        <f>+L20+M20</f>
        <v>2</v>
      </c>
      <c r="O20" s="113">
        <f t="shared" si="0"/>
        <v>6</v>
      </c>
    </row>
    <row r="21" spans="2:15" x14ac:dyDescent="0.3">
      <c r="B21" s="113" t="s">
        <v>146</v>
      </c>
      <c r="C21" s="204">
        <v>1800001</v>
      </c>
      <c r="D21" s="113" t="s">
        <v>228</v>
      </c>
      <c r="E21" s="113" t="s">
        <v>229</v>
      </c>
      <c r="F21" s="113">
        <v>2015</v>
      </c>
      <c r="G21" s="113">
        <v>8</v>
      </c>
      <c r="I21" s="214">
        <f>+COUNTIF(PROD_Holstein!$M$11:$M$60,COD_FIN!B21)</f>
        <v>2</v>
      </c>
      <c r="J21" s="215">
        <f>+COUNTIF(MER_Holstein!$Y$11:$Y$60,COD_FIN!B21)</f>
        <v>0</v>
      </c>
      <c r="K21" s="209">
        <f>+I21+J21</f>
        <v>2</v>
      </c>
      <c r="L21" s="114">
        <f>+COUNTIF(PROD_Jersey!$M$11:$M$60,COD_FIN!B21)</f>
        <v>0</v>
      </c>
      <c r="M21" s="114">
        <f>+COUNTIF(MER_Jersey!$Y$11:$Y$60,COD_FIN!B21)</f>
        <v>0</v>
      </c>
      <c r="N21" s="209">
        <f>+L21+M21</f>
        <v>0</v>
      </c>
      <c r="O21" s="113">
        <f t="shared" si="0"/>
        <v>4</v>
      </c>
    </row>
    <row r="22" spans="2:15" s="301" customFormat="1" x14ac:dyDescent="0.3">
      <c r="B22" s="301" t="s">
        <v>90</v>
      </c>
      <c r="C22" s="302">
        <v>1890027</v>
      </c>
      <c r="D22" s="301" t="s">
        <v>232</v>
      </c>
      <c r="E22" s="301" t="s">
        <v>233</v>
      </c>
      <c r="F22" s="301">
        <v>2014</v>
      </c>
      <c r="G22" s="301">
        <v>12</v>
      </c>
      <c r="I22" s="304">
        <f>+COUNTIF(PROD_Holstein!$M$11:$M$60,COD_FIN!B22)</f>
        <v>0</v>
      </c>
      <c r="J22" s="305">
        <f>+COUNTIF(MER_Holstein!$Y$11:$Y$60,COD_FIN!B22)</f>
        <v>0</v>
      </c>
      <c r="K22" s="306">
        <f>+I22+J22</f>
        <v>0</v>
      </c>
      <c r="L22" s="307">
        <f>+COUNTIF(PROD_Jersey!$M$11:$M$60,COD_FIN!B22)</f>
        <v>0</v>
      </c>
      <c r="M22" s="307">
        <f>+COUNTIF(MER_Jersey!$Y$11:$Y$60,COD_FIN!B22)</f>
        <v>0</v>
      </c>
      <c r="N22" s="306">
        <f>+L22+M22</f>
        <v>0</v>
      </c>
      <c r="O22" s="301">
        <f t="shared" si="0"/>
        <v>0</v>
      </c>
    </row>
    <row r="23" spans="2:15" x14ac:dyDescent="0.3">
      <c r="B23" s="113" t="s">
        <v>292</v>
      </c>
      <c r="C23" s="204">
        <v>1890029</v>
      </c>
      <c r="D23" s="201" t="s">
        <v>277</v>
      </c>
      <c r="E23" s="113" t="s">
        <v>278</v>
      </c>
      <c r="F23" s="113">
        <v>2015</v>
      </c>
      <c r="G23" s="113">
        <v>8</v>
      </c>
      <c r="I23" s="214">
        <f>+COUNTIF(PROD_Holstein!$M$11:$M$60,COD_FIN!B23)</f>
        <v>0</v>
      </c>
      <c r="J23" s="215">
        <f>+COUNTIF(MER_Holstein!$Y$11:$Y$60,COD_FIN!B23)</f>
        <v>1</v>
      </c>
      <c r="K23" s="209">
        <f>+I23+J23</f>
        <v>1</v>
      </c>
      <c r="L23" s="114">
        <f>+COUNTIF(PROD_Jersey!$M$11:$M$60,COD_FIN!B23)</f>
        <v>4</v>
      </c>
      <c r="M23" s="114">
        <f>+COUNTIF(MER_Jersey!$Y$11:$Y$60,COD_FIN!B23)</f>
        <v>0</v>
      </c>
      <c r="N23" s="209">
        <f>+L23+M23</f>
        <v>4</v>
      </c>
      <c r="O23" s="113">
        <f t="shared" si="0"/>
        <v>10</v>
      </c>
    </row>
    <row r="24" spans="2:15" x14ac:dyDescent="0.3">
      <c r="B24" s="113" t="s">
        <v>51</v>
      </c>
      <c r="C24" s="204">
        <v>1960026</v>
      </c>
      <c r="D24" s="201" t="s">
        <v>279</v>
      </c>
      <c r="E24" s="113" t="s">
        <v>280</v>
      </c>
      <c r="F24" s="113">
        <v>2015</v>
      </c>
      <c r="G24" s="113">
        <v>3</v>
      </c>
      <c r="I24" s="214">
        <f>+COUNTIF(PROD_Holstein!$M$11:$M$60,COD_FIN!B24)</f>
        <v>0</v>
      </c>
      <c r="J24" s="215">
        <f>+COUNTIF(MER_Holstein!$Y$11:$Y$60,COD_FIN!B24)</f>
        <v>0</v>
      </c>
      <c r="K24" s="209">
        <f>+I24+J24</f>
        <v>0</v>
      </c>
      <c r="L24" s="114">
        <f>+COUNTIF(PROD_Jersey!$M$11:$M$60,COD_FIN!B24)</f>
        <v>2</v>
      </c>
      <c r="M24" s="114">
        <f>+COUNTIF(MER_Jersey!$Y$11:$Y$60,COD_FIN!B24)</f>
        <v>0</v>
      </c>
      <c r="N24" s="209">
        <f>+L24+M24</f>
        <v>2</v>
      </c>
      <c r="O24" s="113">
        <f t="shared" si="0"/>
        <v>4</v>
      </c>
    </row>
    <row r="25" spans="2:15" s="301" customFormat="1" x14ac:dyDescent="0.3">
      <c r="B25" s="301" t="s">
        <v>67</v>
      </c>
      <c r="C25" s="302">
        <v>1960035</v>
      </c>
      <c r="D25" s="301" t="s">
        <v>236</v>
      </c>
      <c r="E25" s="301" t="s">
        <v>237</v>
      </c>
      <c r="F25" s="301">
        <v>2014</v>
      </c>
      <c r="G25" s="301">
        <v>11</v>
      </c>
      <c r="I25" s="304">
        <f>+COUNTIF(PROD_Holstein!$M$11:$M$60,COD_FIN!B25)</f>
        <v>0</v>
      </c>
      <c r="J25" s="305">
        <f>+COUNTIF(MER_Holstein!$Y$11:$Y$60,COD_FIN!B25)</f>
        <v>0</v>
      </c>
      <c r="K25" s="306">
        <f>+I25+J25</f>
        <v>0</v>
      </c>
      <c r="L25" s="307">
        <f>+COUNTIF(PROD_Jersey!$M$11:$M$60,COD_FIN!B25)</f>
        <v>0</v>
      </c>
      <c r="M25" s="307">
        <f>+COUNTIF(MER_Jersey!$Y$11:$Y$60,COD_FIN!B25)</f>
        <v>0</v>
      </c>
      <c r="N25" s="306">
        <f>+L25+M25</f>
        <v>0</v>
      </c>
      <c r="O25" s="301">
        <f t="shared" si="0"/>
        <v>0</v>
      </c>
    </row>
    <row r="26" spans="2:15" x14ac:dyDescent="0.3">
      <c r="B26" s="113" t="s">
        <v>257</v>
      </c>
      <c r="C26" s="204">
        <v>1960040</v>
      </c>
      <c r="D26" s="113" t="s">
        <v>238</v>
      </c>
      <c r="E26" s="113" t="s">
        <v>238</v>
      </c>
      <c r="F26" s="113">
        <v>2015</v>
      </c>
      <c r="G26" s="113">
        <v>4</v>
      </c>
      <c r="I26" s="214">
        <f>+COUNTIF(PROD_Holstein!$M$11:$M$60,COD_FIN!B26)</f>
        <v>0</v>
      </c>
      <c r="J26" s="215">
        <f>+COUNTIF(MER_Holstein!$Y$11:$Y$60,COD_FIN!B26)</f>
        <v>0</v>
      </c>
      <c r="K26" s="209">
        <f>+I26+J26</f>
        <v>0</v>
      </c>
      <c r="L26" s="114">
        <f>+COUNTIF(PROD_Jersey!$M$11:$M$60,COD_FIN!B26)</f>
        <v>0</v>
      </c>
      <c r="M26" s="114">
        <f>+COUNTIF(MER_Jersey!$Y$11:$Y$60,COD_FIN!B26)</f>
        <v>6</v>
      </c>
      <c r="N26" s="209">
        <f>+L26+M26</f>
        <v>6</v>
      </c>
      <c r="O26" s="113">
        <f t="shared" si="0"/>
        <v>12</v>
      </c>
    </row>
    <row r="27" spans="2:15" x14ac:dyDescent="0.3">
      <c r="B27" s="113" t="s">
        <v>258</v>
      </c>
      <c r="C27" s="204">
        <v>2120001</v>
      </c>
      <c r="D27" s="113" t="s">
        <v>239</v>
      </c>
      <c r="E27" s="113" t="s">
        <v>239</v>
      </c>
      <c r="F27" s="113">
        <v>2015</v>
      </c>
      <c r="G27" s="113">
        <v>5</v>
      </c>
      <c r="I27" s="214">
        <f>+COUNTIF(PROD_Holstein!$M$11:$M$60,COD_FIN!B27)</f>
        <v>0</v>
      </c>
      <c r="J27" s="215">
        <f>+COUNTIF(MER_Holstein!$Y$11:$Y$60,COD_FIN!B27)</f>
        <v>0</v>
      </c>
      <c r="K27" s="209">
        <f>+I27+J27</f>
        <v>0</v>
      </c>
      <c r="L27" s="114">
        <f>+COUNTIF(PROD_Jersey!$M$11:$M$60,COD_FIN!B27)</f>
        <v>0</v>
      </c>
      <c r="M27" s="114">
        <f>+COUNTIF(MER_Jersey!$Y$11:$Y$60,COD_FIN!B27)</f>
        <v>4</v>
      </c>
      <c r="N27" s="209">
        <f>+L27+M27</f>
        <v>4</v>
      </c>
      <c r="O27" s="113">
        <f t="shared" si="0"/>
        <v>8</v>
      </c>
    </row>
    <row r="28" spans="2:15" x14ac:dyDescent="0.3">
      <c r="B28" s="113" t="s">
        <v>293</v>
      </c>
      <c r="C28" s="204">
        <v>2120010</v>
      </c>
      <c r="D28" s="113" t="s">
        <v>281</v>
      </c>
      <c r="E28" s="113" t="s">
        <v>281</v>
      </c>
      <c r="F28" s="113">
        <v>2015</v>
      </c>
      <c r="G28" s="113">
        <v>5</v>
      </c>
      <c r="I28" s="214">
        <f>+COUNTIF(PROD_Holstein!$M$11:$M$60,COD_FIN!B28)</f>
        <v>2</v>
      </c>
      <c r="J28" s="215">
        <f>+COUNTIF(MER_Holstein!$Y$11:$Y$60,COD_FIN!B28)</f>
        <v>0</v>
      </c>
      <c r="K28" s="209">
        <f>+I28+J28</f>
        <v>2</v>
      </c>
      <c r="L28" s="114">
        <f>+COUNTIF(PROD_Jersey!$M$11:$M$60,COD_FIN!B28)</f>
        <v>0</v>
      </c>
      <c r="M28" s="114">
        <f>+COUNTIF(MER_Jersey!$Y$11:$Y$60,COD_FIN!B28)</f>
        <v>3</v>
      </c>
      <c r="N28" s="209">
        <f>+L28+M28</f>
        <v>3</v>
      </c>
      <c r="O28" s="113">
        <f t="shared" si="0"/>
        <v>10</v>
      </c>
    </row>
    <row r="29" spans="2:15" x14ac:dyDescent="0.3">
      <c r="B29" s="113" t="s">
        <v>49</v>
      </c>
      <c r="C29" s="204">
        <v>2580001</v>
      </c>
      <c r="D29" s="113" t="s">
        <v>240</v>
      </c>
      <c r="E29" s="113" t="s">
        <v>241</v>
      </c>
      <c r="F29" s="113">
        <v>2015</v>
      </c>
      <c r="G29" s="113">
        <v>7</v>
      </c>
      <c r="I29" s="214">
        <f>+COUNTIF(PROD_Holstein!$M$11:$M$60,COD_FIN!B29)</f>
        <v>9</v>
      </c>
      <c r="J29" s="215">
        <f>+COUNTIF(MER_Holstein!$Y$11:$Y$60,COD_FIN!B29)</f>
        <v>4</v>
      </c>
      <c r="K29" s="209">
        <f>+I29+J29</f>
        <v>13</v>
      </c>
      <c r="L29" s="114">
        <f>+COUNTIF(PROD_Jersey!$M$11:$M$60,COD_FIN!B29)</f>
        <v>0</v>
      </c>
      <c r="M29" s="114">
        <f>+COUNTIF(MER_Jersey!$Y$11:$Y$60,COD_FIN!B29)</f>
        <v>0</v>
      </c>
      <c r="N29" s="209">
        <f>+L29+M29</f>
        <v>0</v>
      </c>
      <c r="O29" s="113">
        <f t="shared" si="0"/>
        <v>26</v>
      </c>
    </row>
    <row r="30" spans="2:15" s="301" customFormat="1" x14ac:dyDescent="0.3">
      <c r="B30" s="301" t="s">
        <v>259</v>
      </c>
      <c r="C30" s="302">
        <v>2760001</v>
      </c>
      <c r="D30" s="301" t="s">
        <v>242</v>
      </c>
      <c r="E30" s="301" t="s">
        <v>243</v>
      </c>
      <c r="F30" s="301">
        <v>2014</v>
      </c>
      <c r="G30" s="301">
        <v>11</v>
      </c>
      <c r="I30" s="304">
        <f>+COUNTIF(PROD_Holstein!$M$11:$M$60,COD_FIN!B30)</f>
        <v>0</v>
      </c>
      <c r="J30" s="305">
        <f>+COUNTIF(MER_Holstein!$Y$11:$Y$60,COD_FIN!B30)</f>
        <v>0</v>
      </c>
      <c r="K30" s="306">
        <f>+I30+J30</f>
        <v>0</v>
      </c>
      <c r="L30" s="307">
        <f>+COUNTIF(PROD_Jersey!$M$11:$M$60,COD_FIN!B30)</f>
        <v>0</v>
      </c>
      <c r="M30" s="307">
        <f>+COUNTIF(MER_Jersey!$Y$11:$Y$60,COD_FIN!B30)</f>
        <v>0</v>
      </c>
      <c r="N30" s="306">
        <f>+L30+M30</f>
        <v>0</v>
      </c>
      <c r="O30" s="301">
        <f t="shared" si="0"/>
        <v>0</v>
      </c>
    </row>
    <row r="31" spans="2:15" x14ac:dyDescent="0.3">
      <c r="B31" s="113" t="s">
        <v>48</v>
      </c>
      <c r="C31" s="204">
        <v>2840001</v>
      </c>
      <c r="D31" s="113" t="s">
        <v>244</v>
      </c>
      <c r="E31" s="113" t="s">
        <v>245</v>
      </c>
      <c r="F31" s="113">
        <v>2015</v>
      </c>
      <c r="G31" s="113">
        <v>8</v>
      </c>
      <c r="I31" s="214">
        <f>+COUNTIF(PROD_Holstein!$M$11:$M$60,COD_FIN!B31)</f>
        <v>4</v>
      </c>
      <c r="J31" s="215">
        <f>+COUNTIF(MER_Holstein!$Y$11:$Y$60,COD_FIN!B31)</f>
        <v>9</v>
      </c>
      <c r="K31" s="209">
        <f>+I31+J31</f>
        <v>13</v>
      </c>
      <c r="L31" s="114">
        <f>+COUNTIF(PROD_Jersey!$M$11:$M$60,COD_FIN!B31)</f>
        <v>0</v>
      </c>
      <c r="M31" s="114">
        <f>+COUNTIF(MER_Jersey!$Y$11:$Y$60,COD_FIN!B31)</f>
        <v>0</v>
      </c>
      <c r="N31" s="209">
        <f>+L31+M31</f>
        <v>0</v>
      </c>
      <c r="O31" s="113">
        <f t="shared" si="0"/>
        <v>26</v>
      </c>
    </row>
    <row r="32" spans="2:15" x14ac:dyDescent="0.3">
      <c r="B32" s="113" t="s">
        <v>294</v>
      </c>
      <c r="C32" s="204">
        <v>2850002</v>
      </c>
      <c r="D32" s="113" t="s">
        <v>282</v>
      </c>
      <c r="E32" s="113" t="s">
        <v>283</v>
      </c>
      <c r="F32" s="113">
        <v>2014</v>
      </c>
      <c r="G32" s="113">
        <v>12</v>
      </c>
      <c r="I32" s="214">
        <f>+COUNTIF(PROD_Holstein!$M$11:$M$60,COD_FIN!B32)</f>
        <v>0</v>
      </c>
      <c r="J32" s="215">
        <f>+COUNTIF(MER_Holstein!$Y$11:$Y$60,COD_FIN!B32)</f>
        <v>0</v>
      </c>
      <c r="K32" s="209">
        <f>+I32+J32</f>
        <v>0</v>
      </c>
      <c r="L32" s="114">
        <f>+COUNTIF(PROD_Jersey!$M$11:$M$60,COD_FIN!B32)</f>
        <v>0</v>
      </c>
      <c r="M32" s="114">
        <f>+COUNTIF(MER_Jersey!$Y$11:$Y$60,COD_FIN!B32)</f>
        <v>1</v>
      </c>
      <c r="N32" s="209">
        <f>+L32+M32</f>
        <v>1</v>
      </c>
      <c r="O32" s="113">
        <f t="shared" si="0"/>
        <v>2</v>
      </c>
    </row>
    <row r="33" spans="2:15" s="301" customFormat="1" x14ac:dyDescent="0.3">
      <c r="B33" s="301" t="s">
        <v>295</v>
      </c>
      <c r="C33" s="302">
        <v>3040001</v>
      </c>
      <c r="D33" s="301" t="s">
        <v>246</v>
      </c>
      <c r="E33" s="301" t="s">
        <v>247</v>
      </c>
      <c r="F33" s="301">
        <v>2013</v>
      </c>
      <c r="G33" s="301">
        <v>6</v>
      </c>
      <c r="I33" s="304">
        <f>+COUNTIF(PROD_Holstein!$M$11:$M$60,COD_FIN!B33)</f>
        <v>0</v>
      </c>
      <c r="J33" s="305">
        <f>+COUNTIF(MER_Holstein!$Y$11:$Y$60,COD_FIN!B33)</f>
        <v>0</v>
      </c>
      <c r="K33" s="306">
        <f>+I33+J33</f>
        <v>0</v>
      </c>
      <c r="L33" s="307">
        <f>+COUNTIF(PROD_Jersey!$M$11:$M$60,COD_FIN!B33)</f>
        <v>0</v>
      </c>
      <c r="M33" s="307">
        <f>+COUNTIF(MER_Jersey!$Y$11:$Y$60,COD_FIN!B33)</f>
        <v>0</v>
      </c>
      <c r="N33" s="306">
        <f>+L33+M33</f>
        <v>0</v>
      </c>
      <c r="O33" s="301">
        <f t="shared" si="0"/>
        <v>0</v>
      </c>
    </row>
    <row r="34" spans="2:15" x14ac:dyDescent="0.3">
      <c r="B34" s="113" t="s">
        <v>50</v>
      </c>
      <c r="C34" s="204">
        <v>3600001</v>
      </c>
      <c r="D34" s="113" t="s">
        <v>248</v>
      </c>
      <c r="E34" s="113" t="s">
        <v>249</v>
      </c>
      <c r="F34" s="113">
        <v>2015</v>
      </c>
      <c r="G34" s="113">
        <v>7</v>
      </c>
      <c r="I34" s="214">
        <f>+COUNTIF(PROD_Holstein!$M$11:$M$60,COD_FIN!B34)</f>
        <v>5</v>
      </c>
      <c r="J34" s="215">
        <f>+COUNTIF(MER_Holstein!$Y$11:$Y$60,COD_FIN!B34)</f>
        <v>22</v>
      </c>
      <c r="K34" s="209">
        <f>+I34+J34</f>
        <v>27</v>
      </c>
      <c r="L34" s="114">
        <f>+COUNTIF(PROD_Jersey!$M$11:$M$60,COD_FIN!B34)</f>
        <v>0</v>
      </c>
      <c r="M34" s="114">
        <f>+COUNTIF(MER_Jersey!$Y$11:$Y$60,COD_FIN!B34)</f>
        <v>0</v>
      </c>
      <c r="N34" s="209">
        <f>+L34+M34</f>
        <v>0</v>
      </c>
      <c r="O34" s="113">
        <f t="shared" si="0"/>
        <v>54</v>
      </c>
    </row>
    <row r="35" spans="2:15" s="301" customFormat="1" x14ac:dyDescent="0.3">
      <c r="B35" s="301" t="s">
        <v>296</v>
      </c>
      <c r="C35" s="302">
        <v>100970001</v>
      </c>
      <c r="D35" s="301" t="s">
        <v>267</v>
      </c>
      <c r="E35" s="301" t="s">
        <v>268</v>
      </c>
      <c r="F35" s="301">
        <v>2015</v>
      </c>
      <c r="G35" s="301">
        <v>1</v>
      </c>
      <c r="I35" s="304">
        <f>+COUNTIF(PROD_Holstein!$M$11:$M$60,COD_FIN!B35)</f>
        <v>0</v>
      </c>
      <c r="J35" s="305">
        <f>+COUNTIF(MER_Holstein!$Y$11:$Y$60,COD_FIN!B35)</f>
        <v>0</v>
      </c>
      <c r="K35" s="306">
        <f>+I35+J35</f>
        <v>0</v>
      </c>
      <c r="L35" s="307">
        <f>+COUNTIF(PROD_Jersey!$M$11:$M$60,COD_FIN!B35)</f>
        <v>0</v>
      </c>
      <c r="M35" s="307">
        <f>+COUNTIF(MER_Jersey!$Y$11:$Y$60,COD_FIN!B35)</f>
        <v>0</v>
      </c>
      <c r="N35" s="306">
        <f>+L35+M35</f>
        <v>0</v>
      </c>
      <c r="O35" s="301">
        <f t="shared" si="0"/>
        <v>0</v>
      </c>
    </row>
    <row r="36" spans="2:15" x14ac:dyDescent="0.3">
      <c r="B36" s="113" t="s">
        <v>64</v>
      </c>
      <c r="C36" s="204">
        <v>102960001</v>
      </c>
      <c r="D36" s="113" t="s">
        <v>59</v>
      </c>
      <c r="E36" s="113" t="s">
        <v>210</v>
      </c>
      <c r="F36" s="113">
        <v>2015</v>
      </c>
      <c r="G36" s="113">
        <v>9</v>
      </c>
      <c r="I36" s="214">
        <f>+COUNTIF(PROD_Holstein!$M$11:$M$60,COD_FIN!B36)</f>
        <v>5</v>
      </c>
      <c r="J36" s="215">
        <f>+COUNTIF(MER_Holstein!$Y$11:$Y$60,COD_FIN!B36)</f>
        <v>3</v>
      </c>
      <c r="K36" s="209">
        <f>+I36+J36</f>
        <v>8</v>
      </c>
      <c r="L36" s="114">
        <f>+COUNTIF(PROD_Jersey!$M$11:$M$60,COD_FIN!B36)</f>
        <v>3</v>
      </c>
      <c r="M36" s="114">
        <f>+COUNTIF(MER_Jersey!$Y$11:$Y$60,COD_FIN!B36)</f>
        <v>5</v>
      </c>
      <c r="N36" s="209">
        <f>+L36+M36</f>
        <v>8</v>
      </c>
      <c r="O36" s="113">
        <f t="shared" si="0"/>
        <v>32</v>
      </c>
    </row>
    <row r="37" spans="2:15" x14ac:dyDescent="0.3">
      <c r="B37" s="113" t="s">
        <v>297</v>
      </c>
      <c r="C37" s="204">
        <v>104890001</v>
      </c>
      <c r="D37" s="113" t="s">
        <v>269</v>
      </c>
      <c r="E37" s="113" t="s">
        <v>270</v>
      </c>
      <c r="F37" s="113">
        <v>2015</v>
      </c>
      <c r="G37" s="113">
        <v>4</v>
      </c>
      <c r="I37" s="214">
        <f>+COUNTIF(PROD_Holstein!$M$11:$M$60,COD_FIN!B37)</f>
        <v>0</v>
      </c>
      <c r="J37" s="215">
        <f>+COUNTIF(MER_Holstein!$Y$11:$Y$60,COD_FIN!B37)</f>
        <v>0</v>
      </c>
      <c r="K37" s="209">
        <f>+I37+J37</f>
        <v>0</v>
      </c>
      <c r="L37" s="114">
        <f>+COUNTIF(PROD_Jersey!$M$11:$M$60,COD_FIN!B37)</f>
        <v>16</v>
      </c>
      <c r="M37" s="114">
        <f>+COUNTIF(MER_Jersey!$Y$11:$Y$60,COD_FIN!B37)</f>
        <v>0</v>
      </c>
      <c r="N37" s="209">
        <f>+L37+M37</f>
        <v>16</v>
      </c>
      <c r="O37" s="113">
        <f t="shared" si="0"/>
        <v>32</v>
      </c>
    </row>
    <row r="38" spans="2:15" s="301" customFormat="1" x14ac:dyDescent="0.3">
      <c r="B38" s="301" t="s">
        <v>89</v>
      </c>
      <c r="C38" s="302">
        <v>104900001</v>
      </c>
      <c r="D38" s="301" t="s">
        <v>211</v>
      </c>
      <c r="E38" s="301" t="s">
        <v>212</v>
      </c>
      <c r="F38" s="301">
        <v>2014</v>
      </c>
      <c r="G38" s="301">
        <v>12</v>
      </c>
      <c r="I38" s="304">
        <f>+COUNTIF(PROD_Holstein!$M$11:$M$60,COD_FIN!B38)</f>
        <v>0</v>
      </c>
      <c r="J38" s="305">
        <f>+COUNTIF(MER_Holstein!$Y$11:$Y$60,COD_FIN!B38)</f>
        <v>0</v>
      </c>
      <c r="K38" s="306">
        <f>+I38+J38</f>
        <v>0</v>
      </c>
      <c r="L38" s="307">
        <f>+COUNTIF(PROD_Jersey!$M$11:$M$60,COD_FIN!B38)</f>
        <v>0</v>
      </c>
      <c r="M38" s="307">
        <f>+COUNTIF(MER_Jersey!$Y$11:$Y$60,COD_FIN!B38)</f>
        <v>0</v>
      </c>
      <c r="N38" s="306">
        <f>+L38+M38</f>
        <v>0</v>
      </c>
      <c r="O38" s="301">
        <f t="shared" si="0"/>
        <v>0</v>
      </c>
    </row>
    <row r="39" spans="2:15" x14ac:dyDescent="0.3">
      <c r="B39" s="113" t="s">
        <v>260</v>
      </c>
      <c r="C39" s="204">
        <v>106050001</v>
      </c>
      <c r="D39" s="113" t="s">
        <v>213</v>
      </c>
      <c r="E39" s="113" t="s">
        <v>214</v>
      </c>
      <c r="F39" s="113">
        <v>2015</v>
      </c>
      <c r="G39" s="113">
        <v>7</v>
      </c>
      <c r="I39" s="214">
        <f>+COUNTIF(PROD_Holstein!$M$11:$M$60,COD_FIN!B39)</f>
        <v>0</v>
      </c>
      <c r="J39" s="215">
        <f>+COUNTIF(MER_Holstein!$Y$11:$Y$60,COD_FIN!B39)</f>
        <v>0</v>
      </c>
      <c r="K39" s="209">
        <f>+I39+J39</f>
        <v>0</v>
      </c>
      <c r="L39" s="114">
        <f>+COUNTIF(PROD_Jersey!$M$11:$M$60,COD_FIN!B39)</f>
        <v>2</v>
      </c>
      <c r="M39" s="114">
        <f>+COUNTIF(MER_Jersey!$Y$11:$Y$60,COD_FIN!B39)</f>
        <v>6</v>
      </c>
      <c r="N39" s="209">
        <f>+L39+M39</f>
        <v>8</v>
      </c>
      <c r="O39" s="113">
        <f t="shared" si="0"/>
        <v>16</v>
      </c>
    </row>
    <row r="40" spans="2:15" x14ac:dyDescent="0.3">
      <c r="B40" s="113" t="s">
        <v>55</v>
      </c>
      <c r="C40" s="204">
        <v>106500002</v>
      </c>
      <c r="D40" s="113" t="s">
        <v>215</v>
      </c>
      <c r="E40" s="113" t="s">
        <v>216</v>
      </c>
      <c r="F40" s="113">
        <v>2015</v>
      </c>
      <c r="G40" s="113">
        <v>8</v>
      </c>
      <c r="I40" s="214">
        <f>+COUNTIF(PROD_Holstein!$M$11:$M$60,COD_FIN!B40)</f>
        <v>4</v>
      </c>
      <c r="J40" s="215">
        <f>+COUNTIF(MER_Holstein!$Y$11:$Y$60,COD_FIN!B40)</f>
        <v>6</v>
      </c>
      <c r="K40" s="209">
        <f>+I40+J40</f>
        <v>10</v>
      </c>
      <c r="L40" s="114">
        <f>+COUNTIF(PROD_Jersey!$M$11:$M$60,COD_FIN!B40)</f>
        <v>0</v>
      </c>
      <c r="M40" s="114">
        <f>+COUNTIF(MER_Jersey!$Y$11:$Y$60,COD_FIN!B40)</f>
        <v>0</v>
      </c>
      <c r="N40" s="209">
        <f>+L40+M40</f>
        <v>0</v>
      </c>
      <c r="O40" s="113">
        <f t="shared" si="0"/>
        <v>20</v>
      </c>
    </row>
    <row r="41" spans="2:15" x14ac:dyDescent="0.3">
      <c r="B41" s="113" t="s">
        <v>261</v>
      </c>
      <c r="C41" s="204">
        <v>106500003</v>
      </c>
      <c r="D41" s="113" t="s">
        <v>217</v>
      </c>
      <c r="E41" s="113" t="s">
        <v>216</v>
      </c>
      <c r="F41" s="113">
        <v>2015</v>
      </c>
      <c r="G41" s="113">
        <v>8</v>
      </c>
      <c r="I41" s="214">
        <f>+COUNTIF(PROD_Holstein!$M$11:$M$60,COD_FIN!B41)</f>
        <v>0</v>
      </c>
      <c r="J41" s="215">
        <f>+COUNTIF(MER_Holstein!$Y$11:$Y$60,COD_FIN!B41)</f>
        <v>0</v>
      </c>
      <c r="K41" s="209">
        <f>+I41+J41</f>
        <v>0</v>
      </c>
      <c r="L41" s="114">
        <f>+COUNTIF(PROD_Jersey!$M$11:$M$60,COD_FIN!B41)</f>
        <v>4</v>
      </c>
      <c r="M41" s="114">
        <f>+COUNTIF(MER_Jersey!$Y$11:$Y$60,COD_FIN!B41)</f>
        <v>9</v>
      </c>
      <c r="N41" s="209">
        <f>+L41+M41</f>
        <v>13</v>
      </c>
      <c r="O41" s="113">
        <f t="shared" si="0"/>
        <v>26</v>
      </c>
    </row>
    <row r="42" spans="2:15" x14ac:dyDescent="0.3">
      <c r="B42" s="113" t="s">
        <v>88</v>
      </c>
      <c r="C42" s="204">
        <v>106500005</v>
      </c>
      <c r="D42" s="113" t="s">
        <v>87</v>
      </c>
      <c r="E42" s="113" t="s">
        <v>218</v>
      </c>
      <c r="F42" s="113">
        <v>2015</v>
      </c>
      <c r="G42" s="113">
        <v>8</v>
      </c>
      <c r="I42" s="214">
        <f>+COUNTIF(PROD_Holstein!$M$11:$M$60,COD_FIN!B42)</f>
        <v>0</v>
      </c>
      <c r="J42" s="215">
        <f>+COUNTIF(MER_Holstein!$Y$11:$Y$60,COD_FIN!B42)</f>
        <v>0</v>
      </c>
      <c r="K42" s="209">
        <f>+I42+J42</f>
        <v>0</v>
      </c>
      <c r="L42" s="114">
        <f>+COUNTIF(PROD_Jersey!$M$11:$M$60,COD_FIN!B42)</f>
        <v>0</v>
      </c>
      <c r="M42" s="114">
        <f>+COUNTIF(MER_Jersey!$Y$11:$Y$60,COD_FIN!B42)</f>
        <v>3</v>
      </c>
      <c r="N42" s="209">
        <f>+L42+M42</f>
        <v>3</v>
      </c>
      <c r="O42" s="113">
        <f t="shared" si="0"/>
        <v>6</v>
      </c>
    </row>
    <row r="43" spans="2:15" x14ac:dyDescent="0.3">
      <c r="B43" s="113" t="s">
        <v>58</v>
      </c>
      <c r="C43" s="204">
        <v>106730001</v>
      </c>
      <c r="D43" s="113" t="s">
        <v>219</v>
      </c>
      <c r="E43" s="113" t="s">
        <v>220</v>
      </c>
      <c r="F43" s="113">
        <v>2015</v>
      </c>
      <c r="G43" s="113">
        <v>4</v>
      </c>
      <c r="I43" s="214">
        <f>+COUNTIF(PROD_Holstein!$M$11:$M$60,COD_FIN!B43)</f>
        <v>2</v>
      </c>
      <c r="J43" s="215">
        <f>+COUNTIF(MER_Holstein!$Y$11:$Y$60,COD_FIN!B43)</f>
        <v>0</v>
      </c>
      <c r="K43" s="209">
        <f>+I43+J43</f>
        <v>2</v>
      </c>
      <c r="L43" s="114">
        <f>+COUNTIF(PROD_Jersey!$M$11:$M$60,COD_FIN!B43)</f>
        <v>1</v>
      </c>
      <c r="M43" s="114">
        <f>+COUNTIF(MER_Jersey!$Y$11:$Y$60,COD_FIN!B43)</f>
        <v>0</v>
      </c>
      <c r="N43" s="209">
        <f>+L43+M43</f>
        <v>1</v>
      </c>
      <c r="O43" s="113">
        <f t="shared" si="0"/>
        <v>6</v>
      </c>
    </row>
    <row r="44" spans="2:15" x14ac:dyDescent="0.3">
      <c r="B44" s="113" t="s">
        <v>298</v>
      </c>
      <c r="C44" s="204">
        <v>107290003</v>
      </c>
      <c r="D44" s="113" t="s">
        <v>271</v>
      </c>
      <c r="E44" s="113" t="s">
        <v>272</v>
      </c>
      <c r="F44" s="113">
        <v>2015</v>
      </c>
      <c r="G44" s="113">
        <v>8</v>
      </c>
      <c r="I44" s="214">
        <f>+COUNTIF(PROD_Holstein!$M$11:$M$60,COD_FIN!B44)</f>
        <v>0</v>
      </c>
      <c r="J44" s="215">
        <f>+COUNTIF(MER_Holstein!$Y$11:$Y$60,COD_FIN!B44)</f>
        <v>0</v>
      </c>
      <c r="K44" s="209">
        <f>+I44+J44</f>
        <v>0</v>
      </c>
      <c r="L44" s="114">
        <f>+COUNTIF(PROD_Jersey!$M$11:$M$60,COD_FIN!B44)</f>
        <v>7</v>
      </c>
      <c r="M44" s="114">
        <f>+COUNTIF(MER_Jersey!$Y$11:$Y$60,COD_FIN!B44)</f>
        <v>0</v>
      </c>
      <c r="N44" s="209">
        <f>+L44+M44</f>
        <v>7</v>
      </c>
      <c r="O44" s="113">
        <f t="shared" si="0"/>
        <v>14</v>
      </c>
    </row>
    <row r="45" spans="2:15" s="301" customFormat="1" x14ac:dyDescent="0.3">
      <c r="B45" s="301" t="s">
        <v>291</v>
      </c>
      <c r="C45" s="302">
        <v>109330001</v>
      </c>
      <c r="D45" s="301" t="s">
        <v>275</v>
      </c>
      <c r="E45" s="301" t="s">
        <v>276</v>
      </c>
      <c r="F45" s="301">
        <v>2014</v>
      </c>
      <c r="G45" s="301">
        <v>10</v>
      </c>
      <c r="I45" s="304">
        <f>+COUNTIF(PROD_Holstein!$M$11:$M$60,COD_FIN!B45)</f>
        <v>0</v>
      </c>
      <c r="J45" s="305">
        <f>+COUNTIF(MER_Holstein!$Y$11:$Y$60,COD_FIN!B45)</f>
        <v>0</v>
      </c>
      <c r="K45" s="306">
        <f>+I45+J45</f>
        <v>0</v>
      </c>
      <c r="L45" s="307">
        <f>+COUNTIF(PROD_Jersey!$M$11:$M$60,COD_FIN!B45)</f>
        <v>0</v>
      </c>
      <c r="M45" s="307">
        <f>+COUNTIF(MER_Jersey!$Y$11:$Y$60,COD_FIN!B45)</f>
        <v>0</v>
      </c>
      <c r="N45" s="306">
        <f>+L45+M45</f>
        <v>0</v>
      </c>
      <c r="O45" s="301">
        <f t="shared" si="0"/>
        <v>0</v>
      </c>
    </row>
    <row r="46" spans="2:15" x14ac:dyDescent="0.3">
      <c r="I46" s="216">
        <f>SUM(I5:I45)</f>
        <v>50</v>
      </c>
      <c r="J46" s="217">
        <f t="shared" ref="J46:N46" si="1">SUM(J5:J45)</f>
        <v>50</v>
      </c>
      <c r="K46" s="217">
        <f t="shared" si="1"/>
        <v>100</v>
      </c>
      <c r="L46" s="216">
        <f t="shared" si="1"/>
        <v>50</v>
      </c>
      <c r="M46" s="217">
        <f t="shared" si="1"/>
        <v>50</v>
      </c>
      <c r="N46" s="217">
        <f t="shared" si="1"/>
        <v>100</v>
      </c>
    </row>
    <row r="47" spans="2:15" x14ac:dyDescent="0.3">
      <c r="B47" s="114">
        <f>+COUNTA(B5:B44)</f>
        <v>40</v>
      </c>
    </row>
  </sheetData>
  <sheetProtection autoFilter="0"/>
  <autoFilter ref="I4:O46"/>
  <sortState ref="Q5:V86">
    <sortCondition ref="R5:R86"/>
  </sortState>
  <mergeCells count="2">
    <mergeCell ref="I3:K3"/>
    <mergeCell ref="L3:N3"/>
  </mergeCells>
  <phoneticPr fontId="4" type="noConversion"/>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2008-01-25T21:43:01Z</dcterms:created>
  <dcterms:modified xsi:type="dcterms:W3CDTF">2015-09-16T17:39:12Z</dcterms:modified>
</cp:coreProperties>
</file>