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25" yWindow="0" windowWidth="12120" windowHeight="9510" tabRatio="768" activeTab="3"/>
  </bookViews>
  <sheets>
    <sheet name="LEER " sheetId="13" r:id="rId1"/>
    <sheet name="Hoja1" sheetId="4" state="hidden" r:id="rId2"/>
    <sheet name="Hoja3" sheetId="7" state="hidden" r:id="rId3"/>
    <sheet name="PROD_Holstein" sheetId="9" r:id="rId4"/>
    <sheet name="MER_Holstein" sheetId="3" r:id="rId5"/>
    <sheet name="PROD_Jersey" sheetId="11" r:id="rId6"/>
    <sheet name="MER_Jersey" sheetId="12" r:id="rId7"/>
    <sheet name="COD_FIN" sheetId="10" state="hidden" r:id="rId8"/>
  </sheets>
  <definedNames>
    <definedName name="_xlnm._FilterDatabase" localSheetId="7" hidden="1">COD_FIN!$I$4:$O$53</definedName>
    <definedName name="_xlnm._FilterDatabase" localSheetId="4" hidden="1">MER_Holstein!$B$10:$Z$60</definedName>
    <definedName name="_xlnm._FilterDatabase" localSheetId="6" hidden="1">MER_Jersey!$A$10:$W$10</definedName>
    <definedName name="_xlnm._FilterDatabase" localSheetId="3" hidden="1">PROD_Holstein!$A$10:$M$60</definedName>
    <definedName name="_xlnm._FilterDatabase" localSheetId="5" hidden="1">PROD_Jersey!$A$10:$J$10</definedName>
  </definedNames>
  <calcPr calcId="145621"/>
  <pivotCaches>
    <pivotCache cacheId="10" r:id="rId9"/>
    <pivotCache cacheId="11" r:id="rId10"/>
  </pivotCaches>
</workbook>
</file>

<file path=xl/calcChain.xml><?xml version="1.0" encoding="utf-8"?>
<calcChain xmlns="http://schemas.openxmlformats.org/spreadsheetml/2006/main">
  <c r="Y12" i="3" l="1"/>
  <c r="Y13" i="3"/>
  <c r="Y14" i="3"/>
  <c r="Y15" i="3"/>
  <c r="Y16" i="3"/>
  <c r="Y17" i="3"/>
  <c r="Y18" i="3"/>
  <c r="Y19" i="3"/>
  <c r="Y20" i="3"/>
  <c r="Y21" i="3"/>
  <c r="Y22" i="3"/>
  <c r="Y23" i="3"/>
  <c r="Y24" i="3"/>
  <c r="Y25" i="3"/>
  <c r="Y26"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0" i="3"/>
  <c r="Y11" i="3"/>
  <c r="M12" i="9"/>
  <c r="M13" i="9"/>
  <c r="M14" i="9"/>
  <c r="M15" i="9"/>
  <c r="M16" i="9"/>
  <c r="M17" i="9"/>
  <c r="M18" i="9"/>
  <c r="M19" i="9"/>
  <c r="M20" i="9"/>
  <c r="M21" i="9"/>
  <c r="M22" i="9"/>
  <c r="M23" i="9"/>
  <c r="M24" i="9"/>
  <c r="M25" i="9"/>
  <c r="M26" i="9"/>
  <c r="M27" i="9"/>
  <c r="M28" i="9"/>
  <c r="M29" i="9"/>
  <c r="M30" i="9"/>
  <c r="M31" i="9"/>
  <c r="M32" i="9"/>
  <c r="M33" i="9"/>
  <c r="M34" i="9"/>
  <c r="M35" i="9"/>
  <c r="M36" i="9"/>
  <c r="M37" i="9"/>
  <c r="M38" i="9"/>
  <c r="M39" i="9"/>
  <c r="M40" i="9"/>
  <c r="M41" i="9"/>
  <c r="M42" i="9"/>
  <c r="M43" i="9"/>
  <c r="M44" i="9"/>
  <c r="M45" i="9"/>
  <c r="M46" i="9"/>
  <c r="M47" i="9"/>
  <c r="M48" i="9"/>
  <c r="M49" i="9"/>
  <c r="M50" i="9"/>
  <c r="M51" i="9"/>
  <c r="M52" i="9"/>
  <c r="M53" i="9"/>
  <c r="M54" i="9"/>
  <c r="M55" i="9"/>
  <c r="M56" i="9"/>
  <c r="M57" i="9"/>
  <c r="M58" i="9"/>
  <c r="M59" i="9"/>
  <c r="M60" i="9"/>
  <c r="M11" i="9"/>
  <c r="M11" i="11" l="1"/>
  <c r="M12" i="11"/>
  <c r="M13" i="11"/>
  <c r="M14" i="11"/>
  <c r="M15" i="11"/>
  <c r="M16" i="11"/>
  <c r="M17" i="11"/>
  <c r="M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Y11" i="12"/>
  <c r="Y12" i="12"/>
  <c r="Y13" i="12"/>
  <c r="Y14" i="12"/>
  <c r="Y15" i="12"/>
  <c r="Y16" i="12"/>
  <c r="Y17" i="12"/>
  <c r="Y18" i="12"/>
  <c r="Y19" i="12"/>
  <c r="Y20" i="12"/>
  <c r="Y21" i="12"/>
  <c r="Y22" i="12"/>
  <c r="Y23" i="12"/>
  <c r="Y24" i="12"/>
  <c r="Y25" i="12"/>
  <c r="Y26" i="12"/>
  <c r="Y27" i="12"/>
  <c r="Y28" i="12"/>
  <c r="Y29" i="12"/>
  <c r="Y30" i="12"/>
  <c r="Y31" i="12"/>
  <c r="Y32" i="12"/>
  <c r="Y33" i="12"/>
  <c r="Y34" i="12"/>
  <c r="Y35" i="12"/>
  <c r="Y36" i="12"/>
  <c r="Y37" i="12"/>
  <c r="Y38" i="12"/>
  <c r="Y39" i="12"/>
  <c r="Y40" i="12"/>
  <c r="Y41" i="12"/>
  <c r="Y42" i="12"/>
  <c r="Y43" i="12"/>
  <c r="Y44" i="12"/>
  <c r="Y45" i="12"/>
  <c r="Y46" i="12"/>
  <c r="Y47" i="12"/>
  <c r="Y48" i="12"/>
  <c r="Y49" i="12"/>
  <c r="Y50" i="12"/>
  <c r="Y51" i="12"/>
  <c r="Y52" i="12"/>
  <c r="Y53" i="12"/>
  <c r="Y54" i="12"/>
  <c r="Y55" i="12"/>
  <c r="Y56" i="12"/>
  <c r="Y57" i="12"/>
  <c r="Y58" i="12"/>
  <c r="Y59" i="12"/>
  <c r="Y60" i="12"/>
  <c r="B54" i="10"/>
  <c r="A12" i="9"/>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7" i="9"/>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W6" i="12"/>
  <c r="W7" i="12"/>
  <c r="W8" i="12"/>
  <c r="W9" i="12"/>
  <c r="Z12" i="12"/>
  <c r="Z13" i="12"/>
  <c r="Z14" i="12"/>
  <c r="Z15" i="12"/>
  <c r="Z16" i="12"/>
  <c r="Z17" i="12"/>
  <c r="Z18" i="12"/>
  <c r="Z19" i="12"/>
  <c r="Z20" i="12"/>
  <c r="Z21" i="12"/>
  <c r="Z22" i="12"/>
  <c r="Z23" i="12"/>
  <c r="Z24" i="12"/>
  <c r="Z25" i="12"/>
  <c r="Z26" i="12"/>
  <c r="Z27" i="12"/>
  <c r="Z28" i="12"/>
  <c r="Z29" i="12"/>
  <c r="Z30" i="12"/>
  <c r="Z31" i="12"/>
  <c r="Z32" i="12"/>
  <c r="Z33" i="12"/>
  <c r="Z34" i="12"/>
  <c r="Z35" i="12"/>
  <c r="Z36" i="12"/>
  <c r="Z37" i="12"/>
  <c r="Z38" i="12"/>
  <c r="Z39" i="12"/>
  <c r="Z40" i="12"/>
  <c r="Z41" i="12"/>
  <c r="Z42" i="12"/>
  <c r="Z43" i="12"/>
  <c r="Z44" i="12"/>
  <c r="Z45" i="12"/>
  <c r="Z46" i="12"/>
  <c r="Z47" i="12"/>
  <c r="Z48" i="12"/>
  <c r="Z49" i="12"/>
  <c r="Z50" i="12"/>
  <c r="Z51" i="12"/>
  <c r="Z52" i="12"/>
  <c r="Z53" i="12"/>
  <c r="Z54" i="12"/>
  <c r="Z55" i="12"/>
  <c r="Z56" i="12"/>
  <c r="Z57" i="12"/>
  <c r="Z58" i="12"/>
  <c r="Z59" i="12"/>
  <c r="Z60" i="12"/>
  <c r="Z11" i="12"/>
  <c r="G6" i="12"/>
  <c r="H6" i="12"/>
  <c r="I6" i="12"/>
  <c r="J6" i="12"/>
  <c r="K6" i="12"/>
  <c r="L6" i="12"/>
  <c r="M6" i="12"/>
  <c r="N6" i="12"/>
  <c r="O6" i="12"/>
  <c r="P6" i="12"/>
  <c r="Q6" i="12"/>
  <c r="R6" i="12"/>
  <c r="S6" i="12"/>
  <c r="T6" i="12"/>
  <c r="U6" i="12"/>
  <c r="V6" i="12"/>
  <c r="G7" i="12"/>
  <c r="H7" i="12"/>
  <c r="I7" i="12"/>
  <c r="J7" i="12"/>
  <c r="K7" i="12"/>
  <c r="L7" i="12"/>
  <c r="M7" i="12"/>
  <c r="N7" i="12"/>
  <c r="O7" i="12"/>
  <c r="P7" i="12"/>
  <c r="Q7" i="12"/>
  <c r="R7" i="12"/>
  <c r="S7" i="12"/>
  <c r="T7" i="12"/>
  <c r="U7" i="12"/>
  <c r="V7" i="12"/>
  <c r="G8" i="12"/>
  <c r="H8" i="12"/>
  <c r="I8" i="12"/>
  <c r="J8" i="12"/>
  <c r="K8" i="12"/>
  <c r="L8" i="12"/>
  <c r="M8" i="12"/>
  <c r="N8" i="12"/>
  <c r="O8" i="12"/>
  <c r="P8" i="12"/>
  <c r="Q8" i="12"/>
  <c r="R8" i="12"/>
  <c r="S8" i="12"/>
  <c r="T8" i="12"/>
  <c r="U8" i="12"/>
  <c r="V8" i="12"/>
  <c r="G9" i="12"/>
  <c r="H9" i="12"/>
  <c r="I9" i="12"/>
  <c r="J9" i="12"/>
  <c r="K9" i="12"/>
  <c r="L9" i="12"/>
  <c r="M9" i="12"/>
  <c r="N9" i="12"/>
  <c r="O9" i="12"/>
  <c r="P9" i="12"/>
  <c r="Q9" i="12"/>
  <c r="R9" i="12"/>
  <c r="S9" i="12"/>
  <c r="T9" i="12"/>
  <c r="U9" i="12"/>
  <c r="V9" i="12"/>
  <c r="A12" i="12"/>
  <c r="A13" i="12"/>
  <c r="A14" i="12"/>
  <c r="A15" i="12"/>
  <c r="A16" i="12"/>
  <c r="A17" i="12"/>
  <c r="A18" i="12"/>
  <c r="A19" i="12"/>
  <c r="A20" i="12"/>
  <c r="A21" i="12"/>
  <c r="A22" i="12"/>
  <c r="A23" i="12"/>
  <c r="A24" i="12"/>
  <c r="A25" i="12"/>
  <c r="A26" i="12"/>
  <c r="A27" i="12"/>
  <c r="A28" i="12"/>
  <c r="A29" i="12"/>
  <c r="A30" i="12"/>
  <c r="A31" i="12"/>
  <c r="A32" i="12"/>
  <c r="A33" i="12"/>
  <c r="A34" i="12"/>
  <c r="A35" i="12"/>
  <c r="A36" i="12"/>
  <c r="A37" i="12"/>
  <c r="A38" i="12"/>
  <c r="A39" i="12"/>
  <c r="A40" i="12"/>
  <c r="A41" i="12"/>
  <c r="A42" i="12"/>
  <c r="A43" i="12"/>
  <c r="A44" i="12"/>
  <c r="A45" i="12"/>
  <c r="A46" i="12"/>
  <c r="A47" i="12"/>
  <c r="A48" i="12"/>
  <c r="A49" i="12"/>
  <c r="A50" i="12"/>
  <c r="A51" i="12"/>
  <c r="A52" i="12"/>
  <c r="A53" i="12"/>
  <c r="A54" i="12"/>
  <c r="A55" i="12"/>
  <c r="A56" i="12"/>
  <c r="A57" i="12"/>
  <c r="A58" i="12"/>
  <c r="A59" i="12"/>
  <c r="A60" i="12"/>
  <c r="G6" i="11"/>
  <c r="H6" i="11"/>
  <c r="I6" i="11"/>
  <c r="J6" i="11"/>
  <c r="G7" i="11"/>
  <c r="H7" i="11"/>
  <c r="I7" i="11"/>
  <c r="J7" i="11"/>
  <c r="G8" i="11"/>
  <c r="H8" i="11"/>
  <c r="I8" i="11"/>
  <c r="J8" i="11"/>
  <c r="G9" i="11"/>
  <c r="H9" i="11"/>
  <c r="I9" i="11"/>
  <c r="J9" i="11"/>
  <c r="A12" i="11"/>
  <c r="A13" i="11"/>
  <c r="A14" i="11"/>
  <c r="A15" i="11"/>
  <c r="A16" i="11"/>
  <c r="A17" i="11"/>
  <c r="A18" i="11"/>
  <c r="A19" i="11"/>
  <c r="A20" i="11"/>
  <c r="A21" i="11"/>
  <c r="A22" i="11"/>
  <c r="A23" i="11"/>
  <c r="A24" i="11"/>
  <c r="A25" i="11"/>
  <c r="A26" i="11"/>
  <c r="A27" i="11"/>
  <c r="A28" i="11"/>
  <c r="A29" i="11"/>
  <c r="A30" i="11"/>
  <c r="A31" i="11"/>
  <c r="A32" i="11"/>
  <c r="A33" i="11"/>
  <c r="A34" i="11"/>
  <c r="A35" i="11"/>
  <c r="A37" i="11"/>
  <c r="A38" i="11"/>
  <c r="A39" i="11"/>
  <c r="A40" i="11"/>
  <c r="A41" i="11"/>
  <c r="A42" i="11"/>
  <c r="A43" i="11"/>
  <c r="A44" i="11"/>
  <c r="A45" i="11"/>
  <c r="A46" i="11"/>
  <c r="A47" i="11"/>
  <c r="A48" i="11"/>
  <c r="A49" i="11"/>
  <c r="A50" i="11"/>
  <c r="A51" i="11"/>
  <c r="A52" i="11"/>
  <c r="A53" i="11"/>
  <c r="A54" i="11"/>
  <c r="A55" i="11"/>
  <c r="A56" i="11"/>
  <c r="A57" i="11"/>
  <c r="A58" i="11"/>
  <c r="A59" i="11"/>
  <c r="A60" i="11"/>
  <c r="P9" i="3"/>
  <c r="O9" i="3"/>
  <c r="P8" i="3"/>
  <c r="O8" i="3"/>
  <c r="P7" i="3"/>
  <c r="O7" i="3"/>
  <c r="P6" i="3"/>
  <c r="O6" i="3"/>
  <c r="Z19" i="3"/>
  <c r="Z12" i="3"/>
  <c r="Z13" i="3"/>
  <c r="Z14" i="3"/>
  <c r="Z15" i="3"/>
  <c r="Z16" i="3"/>
  <c r="Z17" i="3"/>
  <c r="Z18"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11" i="3"/>
  <c r="Q9" i="3"/>
  <c r="R6" i="3"/>
  <c r="Q6" i="3"/>
  <c r="Q7" i="3"/>
  <c r="R7" i="3"/>
  <c r="Q8" i="3"/>
  <c r="R8" i="3"/>
  <c r="R9" i="3"/>
  <c r="G6" i="9"/>
  <c r="A12" i="3"/>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J9" i="9"/>
  <c r="I9" i="9"/>
  <c r="H9" i="9"/>
  <c r="G9" i="9"/>
  <c r="J8" i="9"/>
  <c r="I8" i="9"/>
  <c r="H8" i="9"/>
  <c r="G8" i="9"/>
  <c r="J7" i="9"/>
  <c r="I7" i="9"/>
  <c r="H7" i="9"/>
  <c r="G7" i="9"/>
  <c r="J6" i="9"/>
  <c r="I6" i="9"/>
  <c r="H6" i="9"/>
  <c r="T9" i="3"/>
  <c r="S9" i="3"/>
  <c r="T8" i="3"/>
  <c r="S8" i="3"/>
  <c r="T7" i="3"/>
  <c r="S7" i="3"/>
  <c r="T6" i="3"/>
  <c r="S6" i="3"/>
  <c r="V9" i="3"/>
  <c r="U9" i="3"/>
  <c r="V8" i="3"/>
  <c r="U8" i="3"/>
  <c r="V7" i="3"/>
  <c r="U7" i="3"/>
  <c r="V6" i="3"/>
  <c r="U6" i="3"/>
  <c r="W7" i="3"/>
  <c r="N7" i="3"/>
  <c r="M7" i="3"/>
  <c r="L7" i="3"/>
  <c r="K7" i="3"/>
  <c r="J7" i="3"/>
  <c r="I7" i="3"/>
  <c r="H7" i="3"/>
  <c r="G7" i="3"/>
  <c r="W9" i="3"/>
  <c r="N9" i="3"/>
  <c r="M9" i="3"/>
  <c r="L9" i="3"/>
  <c r="K9" i="3"/>
  <c r="J9" i="3"/>
  <c r="I9" i="3"/>
  <c r="H9" i="3"/>
  <c r="G9" i="3"/>
  <c r="W8" i="3"/>
  <c r="N8" i="3"/>
  <c r="M8" i="3"/>
  <c r="L8" i="3"/>
  <c r="K8" i="3"/>
  <c r="J8" i="3"/>
  <c r="I8" i="3"/>
  <c r="H8" i="3"/>
  <c r="G8" i="3"/>
  <c r="W6" i="3"/>
  <c r="N6" i="3"/>
  <c r="M6" i="3"/>
  <c r="L6" i="3"/>
  <c r="K6" i="3"/>
  <c r="J6" i="3"/>
  <c r="I6" i="3"/>
  <c r="H6" i="3"/>
  <c r="G6" i="3"/>
  <c r="M52" i="10" l="1"/>
  <c r="M45" i="10"/>
  <c r="M44" i="10"/>
  <c r="M37" i="10"/>
  <c r="M36" i="10"/>
  <c r="M29" i="10"/>
  <c r="M28" i="10"/>
  <c r="M21" i="10"/>
  <c r="M20" i="10"/>
  <c r="M13" i="10"/>
  <c r="M12" i="10"/>
  <c r="M50" i="10"/>
  <c r="M42" i="10"/>
  <c r="M47" i="10"/>
  <c r="M46" i="10"/>
  <c r="M39" i="10"/>
  <c r="M38" i="10"/>
  <c r="M31" i="10"/>
  <c r="M30" i="10"/>
  <c r="M23" i="10"/>
  <c r="M22" i="10"/>
  <c r="M15" i="10"/>
  <c r="M14" i="10"/>
  <c r="M7" i="10"/>
  <c r="M6" i="10"/>
  <c r="M51" i="10"/>
  <c r="M43" i="10"/>
  <c r="M35" i="10"/>
  <c r="M48" i="10"/>
  <c r="M34" i="10"/>
  <c r="M18" i="10"/>
  <c r="M32" i="10"/>
  <c r="M9" i="10"/>
  <c r="M26" i="10"/>
  <c r="M49" i="10"/>
  <c r="M33" i="10"/>
  <c r="M24" i="10"/>
  <c r="M17" i="10"/>
  <c r="M8" i="10"/>
  <c r="M41" i="10"/>
  <c r="M27" i="10"/>
  <c r="M11" i="10"/>
  <c r="M40" i="10"/>
  <c r="M25" i="10"/>
  <c r="M16" i="10"/>
  <c r="M19" i="10"/>
  <c r="M10" i="10"/>
  <c r="I52" i="10"/>
  <c r="I51" i="10"/>
  <c r="I44" i="10"/>
  <c r="I43" i="10"/>
  <c r="I36" i="10"/>
  <c r="I35" i="10"/>
  <c r="I28" i="10"/>
  <c r="I27" i="10"/>
  <c r="I20" i="10"/>
  <c r="I19" i="10"/>
  <c r="I12" i="10"/>
  <c r="I11" i="10"/>
  <c r="I49" i="10"/>
  <c r="I41" i="10"/>
  <c r="I46" i="10"/>
  <c r="I45" i="10"/>
  <c r="I38" i="10"/>
  <c r="I37" i="10"/>
  <c r="I30" i="10"/>
  <c r="I29" i="10"/>
  <c r="I22" i="10"/>
  <c r="I21" i="10"/>
  <c r="I14" i="10"/>
  <c r="I13" i="10"/>
  <c r="I6" i="10"/>
  <c r="I50" i="10"/>
  <c r="I42" i="10"/>
  <c r="I26" i="10"/>
  <c r="I10" i="10"/>
  <c r="I48" i="10"/>
  <c r="I24" i="10"/>
  <c r="I15" i="10"/>
  <c r="I47" i="10"/>
  <c r="I40" i="10"/>
  <c r="I18" i="10"/>
  <c r="I39" i="10"/>
  <c r="I32" i="10"/>
  <c r="I23" i="10"/>
  <c r="I16" i="10"/>
  <c r="I7" i="10"/>
  <c r="I33" i="10"/>
  <c r="I17" i="10"/>
  <c r="I31" i="10"/>
  <c r="I8" i="10"/>
  <c r="I34" i="10"/>
  <c r="I25" i="10"/>
  <c r="I9" i="10"/>
  <c r="J50" i="10"/>
  <c r="J49" i="10"/>
  <c r="J42" i="10"/>
  <c r="J41" i="10"/>
  <c r="J34" i="10"/>
  <c r="J33" i="10"/>
  <c r="J26" i="10"/>
  <c r="J25" i="10"/>
  <c r="J18" i="10"/>
  <c r="J17" i="10"/>
  <c r="J10" i="10"/>
  <c r="J9" i="10"/>
  <c r="J47" i="10"/>
  <c r="J39" i="10"/>
  <c r="J52" i="10"/>
  <c r="J51" i="10"/>
  <c r="J44" i="10"/>
  <c r="J43" i="10"/>
  <c r="J36" i="10"/>
  <c r="J35" i="10"/>
  <c r="J28" i="10"/>
  <c r="J27" i="10"/>
  <c r="J20" i="10"/>
  <c r="J19" i="10"/>
  <c r="J12" i="10"/>
  <c r="J11" i="10"/>
  <c r="J48" i="10"/>
  <c r="J40" i="10"/>
  <c r="J31" i="10"/>
  <c r="J15" i="10"/>
  <c r="J37" i="10"/>
  <c r="J29" i="10"/>
  <c r="J6" i="10"/>
  <c r="J32" i="10"/>
  <c r="J7" i="10"/>
  <c r="J46" i="10"/>
  <c r="J30" i="10"/>
  <c r="J21" i="10"/>
  <c r="J14" i="10"/>
  <c r="J45" i="10"/>
  <c r="J38" i="10"/>
  <c r="J24" i="10"/>
  <c r="J8" i="10"/>
  <c r="J22" i="10"/>
  <c r="J13" i="10"/>
  <c r="J23" i="10"/>
  <c r="J16" i="10"/>
  <c r="L47" i="10"/>
  <c r="L46" i="10"/>
  <c r="N46" i="10" s="1"/>
  <c r="L39" i="10"/>
  <c r="L38" i="10"/>
  <c r="N38" i="10" s="1"/>
  <c r="L31" i="10"/>
  <c r="L30" i="10"/>
  <c r="N30" i="10" s="1"/>
  <c r="L23" i="10"/>
  <c r="L22" i="10"/>
  <c r="N22" i="10" s="1"/>
  <c r="L15" i="10"/>
  <c r="L14" i="10"/>
  <c r="N14" i="10" s="1"/>
  <c r="L7" i="10"/>
  <c r="L6" i="10"/>
  <c r="N6" i="10" s="1"/>
  <c r="L52" i="10"/>
  <c r="L44" i="10"/>
  <c r="L36" i="10"/>
  <c r="L49" i="10"/>
  <c r="L48" i="10"/>
  <c r="L41" i="10"/>
  <c r="L40" i="10"/>
  <c r="L33" i="10"/>
  <c r="L32" i="10"/>
  <c r="L25" i="10"/>
  <c r="L24" i="10"/>
  <c r="L17" i="10"/>
  <c r="L16" i="10"/>
  <c r="L9" i="10"/>
  <c r="L8" i="10"/>
  <c r="L45" i="10"/>
  <c r="L37" i="10"/>
  <c r="L18" i="10"/>
  <c r="N18" i="10" s="1"/>
  <c r="L21" i="10"/>
  <c r="L12" i="10"/>
  <c r="L42" i="10"/>
  <c r="L35" i="10"/>
  <c r="L26" i="10"/>
  <c r="L19" i="10"/>
  <c r="L10" i="10"/>
  <c r="L29" i="10"/>
  <c r="L20" i="10"/>
  <c r="L13" i="10"/>
  <c r="L51" i="10"/>
  <c r="L34" i="10"/>
  <c r="L27" i="10"/>
  <c r="L11" i="10"/>
  <c r="L50" i="10"/>
  <c r="L43" i="10"/>
  <c r="L28" i="10"/>
  <c r="M5" i="10"/>
  <c r="J5" i="10"/>
  <c r="L5" i="10"/>
  <c r="I5" i="10"/>
  <c r="N26" i="10" l="1"/>
  <c r="N34" i="10"/>
  <c r="O5" i="10"/>
  <c r="N28" i="10"/>
  <c r="N20" i="10"/>
  <c r="N8" i="10"/>
  <c r="N24" i="10"/>
  <c r="N40" i="10"/>
  <c r="N36" i="10"/>
  <c r="O45" i="10"/>
  <c r="N42" i="10"/>
  <c r="N16" i="10"/>
  <c r="N48" i="10"/>
  <c r="N52" i="10"/>
  <c r="O34" i="10"/>
  <c r="O47" i="10"/>
  <c r="O10" i="10"/>
  <c r="O6" i="10"/>
  <c r="O22" i="10"/>
  <c r="O38" i="10"/>
  <c r="O52" i="10"/>
  <c r="N25" i="10"/>
  <c r="N41" i="10"/>
  <c r="N33" i="10"/>
  <c r="N35" i="10"/>
  <c r="N37" i="10"/>
  <c r="O32" i="10"/>
  <c r="O49" i="10"/>
  <c r="O8" i="10"/>
  <c r="O39" i="10"/>
  <c r="O26" i="10"/>
  <c r="O29" i="10"/>
  <c r="O11" i="10"/>
  <c r="O43" i="10"/>
  <c r="O33" i="10"/>
  <c r="O20" i="10"/>
  <c r="O36" i="10"/>
  <c r="N44" i="10"/>
  <c r="O7" i="10"/>
  <c r="O15" i="10"/>
  <c r="O13" i="10"/>
  <c r="O27" i="10"/>
  <c r="O9" i="10"/>
  <c r="O31" i="10"/>
  <c r="O16" i="10"/>
  <c r="O18" i="10"/>
  <c r="O24" i="10"/>
  <c r="O42" i="10"/>
  <c r="O14" i="10"/>
  <c r="O30" i="10"/>
  <c r="O46" i="10"/>
  <c r="O12" i="10"/>
  <c r="O28" i="10"/>
  <c r="O44" i="10"/>
  <c r="O25" i="10"/>
  <c r="O17" i="10"/>
  <c r="O23" i="10"/>
  <c r="O40" i="10"/>
  <c r="O48" i="10"/>
  <c r="O50" i="10"/>
  <c r="O21" i="10"/>
  <c r="O37" i="10"/>
  <c r="O41" i="10"/>
  <c r="O19" i="10"/>
  <c r="O35" i="10"/>
  <c r="O51" i="10"/>
  <c r="N49" i="10"/>
  <c r="K33" i="10"/>
  <c r="K47" i="10"/>
  <c r="K6" i="10"/>
  <c r="K38" i="10"/>
  <c r="K20" i="10"/>
  <c r="K52" i="10"/>
  <c r="N7" i="10"/>
  <c r="N39" i="10"/>
  <c r="N21" i="10"/>
  <c r="K7" i="10"/>
  <c r="K15" i="10"/>
  <c r="K13" i="10"/>
  <c r="K45" i="10"/>
  <c r="K27" i="10"/>
  <c r="N50" i="10"/>
  <c r="N10" i="10"/>
  <c r="N32" i="10"/>
  <c r="K9" i="10"/>
  <c r="K31" i="10"/>
  <c r="K16" i="10"/>
  <c r="K18" i="10"/>
  <c r="K24" i="10"/>
  <c r="K42" i="10"/>
  <c r="K14" i="10"/>
  <c r="K30" i="10"/>
  <c r="K46" i="10"/>
  <c r="K12" i="10"/>
  <c r="K28" i="10"/>
  <c r="K44" i="10"/>
  <c r="N19" i="10"/>
  <c r="N11" i="10"/>
  <c r="N17" i="10"/>
  <c r="N51" i="10"/>
  <c r="N15" i="10"/>
  <c r="N31" i="10"/>
  <c r="N47" i="10"/>
  <c r="N13" i="10"/>
  <c r="N29" i="10"/>
  <c r="N45" i="10"/>
  <c r="K34" i="10"/>
  <c r="K32" i="10"/>
  <c r="K10" i="10"/>
  <c r="K22" i="10"/>
  <c r="K49" i="10"/>
  <c r="K36" i="10"/>
  <c r="N23" i="10"/>
  <c r="K8" i="10"/>
  <c r="K39" i="10"/>
  <c r="K26" i="10"/>
  <c r="K29" i="10"/>
  <c r="K11" i="10"/>
  <c r="K43" i="10"/>
  <c r="N43" i="10"/>
  <c r="N12" i="10"/>
  <c r="K25" i="10"/>
  <c r="K17" i="10"/>
  <c r="K23" i="10"/>
  <c r="K40" i="10"/>
  <c r="K48" i="10"/>
  <c r="K50" i="10"/>
  <c r="K21" i="10"/>
  <c r="K37" i="10"/>
  <c r="K41" i="10"/>
  <c r="K19" i="10"/>
  <c r="K35" i="10"/>
  <c r="K51" i="10"/>
  <c r="N27" i="10"/>
  <c r="N9" i="10"/>
  <c r="N5" i="10"/>
  <c r="K5" i="10"/>
  <c r="I53" i="10"/>
  <c r="L53" i="10"/>
  <c r="J53" i="10"/>
  <c r="M53" i="10"/>
  <c r="O53" i="10" l="1"/>
  <c r="N53" i="10"/>
  <c r="K53" i="10"/>
</calcChain>
</file>

<file path=xl/comments1.xml><?xml version="1.0" encoding="utf-8"?>
<comments xmlns="http://schemas.openxmlformats.org/spreadsheetml/2006/main">
  <authors>
    <author xml:space="preserve"> Bernardo Vargas</author>
  </authors>
  <commentList>
    <comment ref="E6" authorId="0">
      <text>
        <r>
          <rPr>
            <sz val="8"/>
            <color indexed="81"/>
            <rFont val="Tahoma"/>
            <family val="2"/>
          </rPr>
          <t xml:space="preserve">PROMEDIO DEL GRUPO SELECCIONADO ABAJO SEGUN LOS CRITERIOS DEFINIDOS
</t>
        </r>
      </text>
    </comment>
    <comment ref="E7" authorId="0">
      <text>
        <r>
          <rPr>
            <sz val="8"/>
            <color indexed="81"/>
            <rFont val="Tahoma"/>
            <family val="2"/>
          </rPr>
          <t xml:space="preserve">NUMERO DE ANIMALES EN EL GRUPO SELECCIONADO ABAJO SEGUN LOS CRITERIOS DEFINIDOS
</t>
        </r>
      </text>
    </comment>
    <comment ref="E8" authorId="0">
      <text>
        <r>
          <rPr>
            <sz val="8"/>
            <color indexed="81"/>
            <rFont val="Tahoma"/>
            <family val="2"/>
          </rPr>
          <t xml:space="preserve">VALOR MINIMO ENTRE EL  GRUPO SELECCIONADO ABAJO SEGUN LOS CRITERIOS DEFINIDOS
</t>
        </r>
      </text>
    </comment>
    <comment ref="E9" authorId="0">
      <text>
        <r>
          <rPr>
            <sz val="8"/>
            <color indexed="81"/>
            <rFont val="Tahoma"/>
            <family val="2"/>
          </rPr>
          <t xml:space="preserve">VALOR MAXIMO ENTRE EL  GRUPO SELECCIONADO ABAJO SEGUN LOS CRITERIOS DEFINIDOS
</t>
        </r>
      </text>
    </comment>
    <comment ref="B10" authorId="0">
      <text>
        <r>
          <rPr>
            <b/>
            <sz val="8"/>
            <color indexed="81"/>
            <rFont val="Tahoma"/>
            <family val="2"/>
          </rPr>
          <t xml:space="preserve"> Código de la finca </t>
        </r>
      </text>
    </comment>
    <comment ref="C10" authorId="0">
      <text>
        <r>
          <rPr>
            <b/>
            <sz val="8"/>
            <color indexed="81"/>
            <rFont val="Tahoma"/>
            <family val="2"/>
          </rPr>
          <t>Código de Registro Genealógico</t>
        </r>
        <r>
          <rPr>
            <sz val="8"/>
            <color indexed="81"/>
            <rFont val="Tahoma"/>
            <family val="2"/>
          </rPr>
          <t xml:space="preserve">
</t>
        </r>
      </text>
    </comment>
    <comment ref="D10" authorId="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text>
        <r>
          <rPr>
            <b/>
            <sz val="8"/>
            <color indexed="81"/>
            <rFont val="Tahoma"/>
            <family val="2"/>
          </rPr>
          <t>Fecha de Nacimiento de la vaca</t>
        </r>
      </text>
    </comment>
    <comment ref="F10" authorId="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I10" authorId="0">
      <text>
        <r>
          <rPr>
            <b/>
            <sz val="8"/>
            <color indexed="81"/>
            <rFont val="Tahoma"/>
            <family val="2"/>
          </rPr>
          <t xml:space="preserve"> Número de lactancias (parciales o totales) que contribuyeron a la presente evaluación</t>
        </r>
      </text>
    </comment>
    <comment ref="J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List>
</comments>
</file>

<file path=xl/comments2.xml><?xml version="1.0" encoding="utf-8"?>
<comments xmlns="http://schemas.openxmlformats.org/spreadsheetml/2006/main">
  <authors>
    <author xml:space="preserve"> Bernardo Vargas</author>
  </authors>
  <commentList>
    <comment ref="E6" authorId="0">
      <text>
        <r>
          <rPr>
            <sz val="8"/>
            <color indexed="81"/>
            <rFont val="Tahoma"/>
            <family val="2"/>
          </rPr>
          <t xml:space="preserve">PROMEDIO DEL GRUPO SELECCIONADO ABAJO SEGUN LOS CRITERIOS DEFINIDOS
</t>
        </r>
      </text>
    </comment>
    <comment ref="E7" authorId="0">
      <text>
        <r>
          <rPr>
            <sz val="8"/>
            <color indexed="81"/>
            <rFont val="Tahoma"/>
            <family val="2"/>
          </rPr>
          <t xml:space="preserve">NUMERO DE ANIMALES EN EL GRUPO SELECCIONADO ABAJO SEGUN LOS CRITERIOS DEFINIDOS
</t>
        </r>
      </text>
    </comment>
    <comment ref="E8" authorId="0">
      <text>
        <r>
          <rPr>
            <sz val="8"/>
            <color indexed="81"/>
            <rFont val="Tahoma"/>
            <family val="2"/>
          </rPr>
          <t xml:space="preserve">VALOR MINIMO ENTRE EL  GRUPO SELECCIONADO ABAJO SEGUN LOS CRITERIOS DEFINIDOS
</t>
        </r>
      </text>
    </comment>
    <comment ref="E9" authorId="0">
      <text>
        <r>
          <rPr>
            <sz val="8"/>
            <color indexed="81"/>
            <rFont val="Tahoma"/>
            <family val="2"/>
          </rPr>
          <t xml:space="preserve">VALOR MAXIMO ENTRE EL  GRUPO SELECCIONADO ABAJO SEGUN LOS CRITERIOS DEFINIDOS
</t>
        </r>
      </text>
    </comment>
    <comment ref="B10" authorId="0">
      <text>
        <r>
          <rPr>
            <b/>
            <sz val="8"/>
            <color indexed="81"/>
            <rFont val="Tahoma"/>
            <family val="2"/>
          </rPr>
          <t xml:space="preserve"> Código de la finca </t>
        </r>
      </text>
    </comment>
    <comment ref="C10" authorId="0">
      <text>
        <r>
          <rPr>
            <b/>
            <sz val="8"/>
            <color indexed="81"/>
            <rFont val="Tahoma"/>
            <family val="2"/>
          </rPr>
          <t>Código de Registro Genealógico</t>
        </r>
        <r>
          <rPr>
            <sz val="8"/>
            <color indexed="81"/>
            <rFont val="Tahoma"/>
            <family val="2"/>
          </rPr>
          <t xml:space="preserve">
</t>
        </r>
      </text>
    </comment>
    <comment ref="D10" authorId="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text>
        <r>
          <rPr>
            <b/>
            <sz val="8"/>
            <color indexed="81"/>
            <rFont val="Tahoma"/>
            <family val="2"/>
          </rPr>
          <t>Fecha de Nacimiento de la vaca</t>
        </r>
      </text>
    </comment>
    <comment ref="F10" authorId="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I10" authorId="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J10" authorId="0">
      <text>
        <r>
          <rPr>
            <b/>
            <sz val="8"/>
            <color indexed="81"/>
            <rFont val="Tahoma"/>
            <family val="2"/>
          </rPr>
          <t xml:space="preserve"> Número de lactancias (parciales o totales) que contribuyeron a la presente evaluación</t>
        </r>
      </text>
    </comment>
    <comment ref="K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L10" authorId="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M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N10" authorId="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O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P10" authorId="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Q10" authorId="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-0.5 para SCCS significa que bajo condiciones idénticas de manejo, se esperaría que una hija de esta vaca tenga  -1 puntos menos de SCCS que el promedio del grupo de vacas utilizado como referencia o Base Genética
</t>
        </r>
      </text>
    </comment>
    <comment ref="R10" authorId="0">
      <text>
        <r>
          <rPr>
            <sz val="8"/>
            <color indexed="81"/>
            <rFont val="Tahoma"/>
            <family val="2"/>
          </rPr>
          <t xml:space="preserve">% de confiabilidad (promedio para vacas nacidas este año)
Rango: 0 a 100
</t>
        </r>
      </text>
    </comment>
    <comment ref="S10" authorId="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-3  días significa que bajo condiciones idénticas de manejo, se esperaría que una hija de esta vaca tenga  3 días abiertos menos que el promedio del grupo de vacas utilizado como referencia o Base Genética
</t>
        </r>
      </text>
    </comment>
    <comment ref="T10" authorId="0">
      <text>
        <r>
          <rPr>
            <b/>
            <sz val="8"/>
            <color indexed="10"/>
            <rFont val="Tahoma"/>
            <family val="2"/>
          </rPr>
          <t>% Confiabilidad</t>
        </r>
        <r>
          <rPr>
            <b/>
            <sz val="8"/>
            <color indexed="81"/>
            <rFont val="Tahoma"/>
            <family val="2"/>
          </rPr>
          <t xml:space="preserve"> de la evaluación genética (PTA) para la vaca respectiva
Depende de:
-Heredabilidad del rasgo
-Número de partos
-Cantidad de información contribuida por los parientes (p.e ancestros, parientes colaterales, hijas)</t>
        </r>
      </text>
    </comment>
    <comment ref="U10" authorId="0">
      <text>
        <r>
          <rPr>
            <b/>
            <sz val="8"/>
            <color indexed="10"/>
            <rFont val="Tahoma"/>
            <family val="2"/>
          </rPr>
          <t xml:space="preserve">Habilidad transmisora Predicha </t>
        </r>
        <r>
          <rPr>
            <b/>
            <sz val="8"/>
            <color indexed="81"/>
            <rFont val="Tahoma"/>
            <family val="2"/>
          </rPr>
          <t xml:space="preserve">PTA (meses) de la vaca dentro de la población nacional de su raza
</t>
        </r>
        <r>
          <rPr>
            <b/>
            <sz val="8"/>
            <color indexed="10"/>
            <rFont val="Tahoma"/>
            <family val="2"/>
          </rPr>
          <t xml:space="preserve">Interpretación: </t>
        </r>
        <r>
          <rPr>
            <b/>
            <sz val="8"/>
            <color indexed="81"/>
            <rFont val="Tahoma"/>
            <family val="2"/>
          </rPr>
          <t xml:space="preserve">Un PTA = +3  meses significa que bajo condiciones idénticas de manejo, se esperaría que una hija de esta vaca sobreviva 3 meses más que el promedio del grupo de vacas utilizado como referencia o Base Genética
</t>
        </r>
      </text>
    </comment>
    <comment ref="V10" authorId="0">
      <text>
        <r>
          <rPr>
            <b/>
            <sz val="8"/>
            <color indexed="10"/>
            <rFont val="Tahoma"/>
            <family val="2"/>
          </rPr>
          <t>% Confiabilidad</t>
        </r>
        <r>
          <rPr>
            <b/>
            <sz val="8"/>
            <color indexed="81"/>
            <rFont val="Tahoma"/>
            <family val="2"/>
          </rPr>
          <t xml:space="preserve"> de la evaluación genética (PTA) para la vaca respectiva
Depende de:
-Heredabilidad del rasgo
-Número de lactancias
-Cantidad de información contribuida por los parientes (p.e ancestros, parientes colaterales, hijas)</t>
        </r>
      </text>
    </comment>
    <comment ref="W10" authorId="0">
      <text>
        <r>
          <rPr>
            <b/>
            <sz val="8"/>
            <color indexed="10"/>
            <rFont val="Tahoma"/>
            <family val="2"/>
          </rPr>
          <t xml:space="preserve"> Mérito Económico Relativo (Costa Rica):</t>
        </r>
        <r>
          <rPr>
            <b/>
            <sz val="8"/>
            <color indexed="81"/>
            <rFont val="Tahoma"/>
            <family val="2"/>
          </rPr>
          <t xml:space="preserve">
Diferencia esperada en Valor Económico  ($) por vida productiva del promedio de las hijas con respecto al promedio del grupo de referencia o base genética.
Se estima como: 
[$</t>
        </r>
        <r>
          <rPr>
            <b/>
            <sz val="8"/>
            <color indexed="10"/>
            <rFont val="Tahoma"/>
            <family val="2"/>
          </rPr>
          <t>v1</t>
        </r>
        <r>
          <rPr>
            <b/>
            <sz val="8"/>
            <color indexed="81"/>
            <rFont val="Tahoma"/>
            <family val="2"/>
          </rPr>
          <t>xPTA grasa + $</t>
        </r>
        <r>
          <rPr>
            <b/>
            <sz val="8"/>
            <color indexed="10"/>
            <rFont val="Tahoma"/>
            <family val="2"/>
          </rPr>
          <t>v2</t>
        </r>
        <r>
          <rPr>
            <b/>
            <sz val="8"/>
            <color indexed="81"/>
            <rFont val="Tahoma"/>
            <family val="2"/>
          </rPr>
          <t>xPTA proteína+ $</t>
        </r>
        <r>
          <rPr>
            <b/>
            <sz val="8"/>
            <color indexed="10"/>
            <rFont val="Tahoma"/>
            <family val="2"/>
          </rPr>
          <t>v3</t>
        </r>
        <r>
          <rPr>
            <b/>
            <sz val="8"/>
            <color indexed="81"/>
            <rFont val="Tahoma"/>
            <family val="2"/>
          </rPr>
          <t xml:space="preserve">xPTA Leche]*vida productiva (años)
*Los coeficientes </t>
        </r>
        <r>
          <rPr>
            <b/>
            <sz val="8"/>
            <color indexed="10"/>
            <rFont val="Tahoma"/>
            <family val="2"/>
          </rPr>
          <t>v</t>
        </r>
        <r>
          <rPr>
            <b/>
            <sz val="8"/>
            <color indexed="81"/>
            <rFont val="Tahoma"/>
            <family val="2"/>
          </rPr>
          <t xml:space="preserve"> representan el valor económico por unidad de componente. 
Ver metodología de cálculo de coeficientes </t>
        </r>
        <r>
          <rPr>
            <b/>
            <sz val="8"/>
            <color indexed="10"/>
            <rFont val="Tahoma"/>
            <family val="2"/>
          </rPr>
          <t>v</t>
        </r>
        <r>
          <rPr>
            <b/>
            <sz val="8"/>
            <color indexed="81"/>
            <rFont val="Tahoma"/>
            <family val="2"/>
          </rPr>
          <t xml:space="preserve"> en página web</t>
        </r>
      </text>
    </comment>
  </commentList>
</comments>
</file>

<file path=xl/comments3.xml><?xml version="1.0" encoding="utf-8"?>
<comments xmlns="http://schemas.openxmlformats.org/spreadsheetml/2006/main">
  <authors>
    <author xml:space="preserve"> Bernardo Vargas</author>
  </authors>
  <commentList>
    <comment ref="E6" authorId="0">
      <text>
        <r>
          <rPr>
            <sz val="8"/>
            <color indexed="81"/>
            <rFont val="Tahoma"/>
            <family val="2"/>
          </rPr>
          <t xml:space="preserve">PROMEDIO DEL GRUPO SELECCIONADO ABAJO SEGUN LOS CRITERIOS DEFINIDOS
</t>
        </r>
      </text>
    </comment>
    <comment ref="E7" authorId="0">
      <text>
        <r>
          <rPr>
            <sz val="8"/>
            <color indexed="81"/>
            <rFont val="Tahoma"/>
            <family val="2"/>
          </rPr>
          <t xml:space="preserve">NUMERO DE ANIMALES EN EL GRUPO SELECCIONADO ABAJO SEGUN LOS CRITERIOS DEFINIDOS
</t>
        </r>
      </text>
    </comment>
    <comment ref="E8" authorId="0">
      <text>
        <r>
          <rPr>
            <sz val="8"/>
            <color indexed="81"/>
            <rFont val="Tahoma"/>
            <family val="2"/>
          </rPr>
          <t xml:space="preserve">VALOR MINIMO ENTRE EL  GRUPO SELECCIONADO ABAJO SEGUN LOS CRITERIOS DEFINIDOS
</t>
        </r>
      </text>
    </comment>
    <comment ref="E9" authorId="0">
      <text>
        <r>
          <rPr>
            <sz val="8"/>
            <color indexed="81"/>
            <rFont val="Tahoma"/>
            <family val="2"/>
          </rPr>
          <t xml:space="preserve">VALOR MAXIMO ENTRE EL  GRUPO SELECCIONADO ABAJO SEGUN LOS CRITERIOS DEFINIDOS
</t>
        </r>
      </text>
    </comment>
    <comment ref="B10" authorId="0">
      <text>
        <r>
          <rPr>
            <b/>
            <sz val="8"/>
            <color indexed="81"/>
            <rFont val="Tahoma"/>
            <family val="2"/>
          </rPr>
          <t xml:space="preserve"> Código de la finca </t>
        </r>
      </text>
    </comment>
    <comment ref="C10" authorId="0">
      <text>
        <r>
          <rPr>
            <b/>
            <sz val="8"/>
            <color indexed="81"/>
            <rFont val="Tahoma"/>
            <family val="2"/>
          </rPr>
          <t>Código de Registro Genealógico</t>
        </r>
        <r>
          <rPr>
            <sz val="8"/>
            <color indexed="81"/>
            <rFont val="Tahoma"/>
            <family val="2"/>
          </rPr>
          <t xml:space="preserve">
</t>
        </r>
      </text>
    </comment>
    <comment ref="D10" authorId="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text>
        <r>
          <rPr>
            <b/>
            <sz val="8"/>
            <color indexed="81"/>
            <rFont val="Tahoma"/>
            <family val="2"/>
          </rPr>
          <t>Fecha de Nacimiento de la vaca</t>
        </r>
      </text>
    </comment>
    <comment ref="F10" authorId="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I10" authorId="0">
      <text>
        <r>
          <rPr>
            <b/>
            <sz val="8"/>
            <color indexed="81"/>
            <rFont val="Tahoma"/>
            <family val="2"/>
          </rPr>
          <t xml:space="preserve"> Número de lactancias (parciales o totales) que contribuyeron a la presente evaluación</t>
        </r>
      </text>
    </comment>
    <comment ref="J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List>
</comments>
</file>

<file path=xl/comments4.xml><?xml version="1.0" encoding="utf-8"?>
<comments xmlns="http://schemas.openxmlformats.org/spreadsheetml/2006/main">
  <authors>
    <author xml:space="preserve"> Bernardo Vargas</author>
  </authors>
  <commentList>
    <comment ref="E6" authorId="0">
      <text>
        <r>
          <rPr>
            <sz val="8"/>
            <color indexed="81"/>
            <rFont val="Tahoma"/>
            <family val="2"/>
          </rPr>
          <t xml:space="preserve">PROMEDIO DEL GRUPO SELECCIONADO ABAJO SEGUN LOS CRITERIOS DEFINIDOS
</t>
        </r>
      </text>
    </comment>
    <comment ref="E7" authorId="0">
      <text>
        <r>
          <rPr>
            <sz val="8"/>
            <color indexed="81"/>
            <rFont val="Tahoma"/>
            <family val="2"/>
          </rPr>
          <t xml:space="preserve">NUMERO DE ANIMALES EN EL GRUPO SELECCIONADO ABAJO SEGUN LOS CRITERIOS DEFINIDOS
</t>
        </r>
      </text>
    </comment>
    <comment ref="E8" authorId="0">
      <text>
        <r>
          <rPr>
            <sz val="8"/>
            <color indexed="81"/>
            <rFont val="Tahoma"/>
            <family val="2"/>
          </rPr>
          <t xml:space="preserve">VALOR MINIMO ENTRE EL  GRUPO SELECCIONADO ABAJO SEGUN LOS CRITERIOS DEFINIDOS
</t>
        </r>
      </text>
    </comment>
    <comment ref="E9" authorId="0">
      <text>
        <r>
          <rPr>
            <sz val="8"/>
            <color indexed="81"/>
            <rFont val="Tahoma"/>
            <family val="2"/>
          </rPr>
          <t xml:space="preserve">VALOR MAXIMO ENTRE EL  GRUPO SELECCIONADO ABAJO SEGUN LOS CRITERIOS DEFINIDOS
</t>
        </r>
      </text>
    </comment>
    <comment ref="B10" authorId="0">
      <text>
        <r>
          <rPr>
            <b/>
            <sz val="8"/>
            <color indexed="81"/>
            <rFont val="Tahoma"/>
            <family val="2"/>
          </rPr>
          <t xml:space="preserve"> Código de la finca </t>
        </r>
      </text>
    </comment>
    <comment ref="C10" authorId="0">
      <text>
        <r>
          <rPr>
            <b/>
            <sz val="8"/>
            <color indexed="81"/>
            <rFont val="Tahoma"/>
            <family val="2"/>
          </rPr>
          <t>Código de Registro Genealógico</t>
        </r>
        <r>
          <rPr>
            <sz val="8"/>
            <color indexed="81"/>
            <rFont val="Tahoma"/>
            <family val="2"/>
          </rPr>
          <t xml:space="preserve">
</t>
        </r>
      </text>
    </comment>
    <comment ref="D10" authorId="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text>
        <r>
          <rPr>
            <b/>
            <sz val="8"/>
            <color indexed="81"/>
            <rFont val="Tahoma"/>
            <family val="2"/>
          </rPr>
          <t>Fecha de Nacimiento de la vaca</t>
        </r>
      </text>
    </comment>
    <comment ref="F10" authorId="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I10" authorId="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J10" authorId="0">
      <text>
        <r>
          <rPr>
            <b/>
            <sz val="8"/>
            <color indexed="81"/>
            <rFont val="Tahoma"/>
            <family val="2"/>
          </rPr>
          <t xml:space="preserve"> Número de lactancias (parciales o totales) que contribuyeron a la presente evaluación</t>
        </r>
      </text>
    </comment>
    <comment ref="K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L10" authorId="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M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N10" authorId="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O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P10" authorId="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Q10" authorId="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-0.5 para SCCS significa que bajo condiciones idénticas de manejo, se esperaría que una hija de esta vaca tenga  -1 puntos menos de SCCS que el promedio del grupo de vacas utilizado como referencia o Base Genética
</t>
        </r>
      </text>
    </comment>
    <comment ref="R10" authorId="0">
      <text>
        <r>
          <rPr>
            <sz val="8"/>
            <color indexed="81"/>
            <rFont val="Tahoma"/>
            <family val="2"/>
          </rPr>
          <t xml:space="preserve">% de confiabilidad (promedio para vacas nacidas este año)
Rango: 0 a 100
</t>
        </r>
      </text>
    </comment>
    <comment ref="S10" authorId="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-3  días significa que bajo condiciones idénticas de manejo, se esperaría que una hija de esta vaca tenga  3 días abiertos menos que el promedio del grupo de vacas utilizado como referencia o Base Genética
</t>
        </r>
      </text>
    </comment>
    <comment ref="T10" authorId="0">
      <text>
        <r>
          <rPr>
            <b/>
            <sz val="8"/>
            <color indexed="10"/>
            <rFont val="Tahoma"/>
            <family val="2"/>
          </rPr>
          <t>% Confiabilidad</t>
        </r>
        <r>
          <rPr>
            <b/>
            <sz val="8"/>
            <color indexed="81"/>
            <rFont val="Tahoma"/>
            <family val="2"/>
          </rPr>
          <t xml:space="preserve"> de la evaluación genética (PTA) para la vaca respectiva
Depende de:
-Heredabilidad del rasgo
-Número de partos
-Cantidad de información contribuida por los parientes (p.e ancestros, parientes colaterales, hijas)</t>
        </r>
      </text>
    </comment>
    <comment ref="U10" authorId="0">
      <text>
        <r>
          <rPr>
            <b/>
            <sz val="8"/>
            <color indexed="10"/>
            <rFont val="Tahoma"/>
            <family val="2"/>
          </rPr>
          <t xml:space="preserve">Habilidad transmisora Predicha </t>
        </r>
        <r>
          <rPr>
            <b/>
            <sz val="8"/>
            <color indexed="81"/>
            <rFont val="Tahoma"/>
            <family val="2"/>
          </rPr>
          <t xml:space="preserve">PTA (meses) de la vaca dentro de la población nacional de su raza
</t>
        </r>
        <r>
          <rPr>
            <b/>
            <sz val="8"/>
            <color indexed="10"/>
            <rFont val="Tahoma"/>
            <family val="2"/>
          </rPr>
          <t xml:space="preserve">Interpretación: </t>
        </r>
        <r>
          <rPr>
            <b/>
            <sz val="8"/>
            <color indexed="81"/>
            <rFont val="Tahoma"/>
            <family val="2"/>
          </rPr>
          <t xml:space="preserve">Un PTA = +3  meses significa que bajo condiciones idénticas de manejo, se esperaría que una hija de esta vaca sobreviva 3 meses más que el promedio del grupo de vacas utilizado como referencia o Base Genética
</t>
        </r>
      </text>
    </comment>
    <comment ref="V10" authorId="0">
      <text>
        <r>
          <rPr>
            <b/>
            <sz val="8"/>
            <color indexed="10"/>
            <rFont val="Tahoma"/>
            <family val="2"/>
          </rPr>
          <t>% Confiabilidad</t>
        </r>
        <r>
          <rPr>
            <b/>
            <sz val="8"/>
            <color indexed="81"/>
            <rFont val="Tahoma"/>
            <family val="2"/>
          </rPr>
          <t xml:space="preserve"> de la evaluación genética (PTA) para la vaca respectiva
Depende de:
-Heredabilidad del rasgo
-Número de lactancias
-Cantidad de información contribuida por los parientes (p.e ancestros, parientes colaterales, hijas)</t>
        </r>
      </text>
    </comment>
    <comment ref="W10" authorId="0">
      <text>
        <r>
          <rPr>
            <b/>
            <sz val="8"/>
            <color indexed="10"/>
            <rFont val="Tahoma"/>
            <family val="2"/>
          </rPr>
          <t xml:space="preserve"> Mérito Económico Relativo (Costa Rica):</t>
        </r>
        <r>
          <rPr>
            <b/>
            <sz val="8"/>
            <color indexed="81"/>
            <rFont val="Tahoma"/>
            <family val="2"/>
          </rPr>
          <t xml:space="preserve">
Diferencia esperada en Valor Económico  ($) por vida productiva del promedio de las hijas con respecto al promedio del grupo de referencia o base genética.
Se estima como: 
[$</t>
        </r>
        <r>
          <rPr>
            <b/>
            <sz val="8"/>
            <color indexed="10"/>
            <rFont val="Tahoma"/>
            <family val="2"/>
          </rPr>
          <t>v1</t>
        </r>
        <r>
          <rPr>
            <b/>
            <sz val="8"/>
            <color indexed="81"/>
            <rFont val="Tahoma"/>
            <family val="2"/>
          </rPr>
          <t>xPTA grasa + $</t>
        </r>
        <r>
          <rPr>
            <b/>
            <sz val="8"/>
            <color indexed="10"/>
            <rFont val="Tahoma"/>
            <family val="2"/>
          </rPr>
          <t>v2</t>
        </r>
        <r>
          <rPr>
            <b/>
            <sz val="8"/>
            <color indexed="81"/>
            <rFont val="Tahoma"/>
            <family val="2"/>
          </rPr>
          <t>xPTA proteína+ $</t>
        </r>
        <r>
          <rPr>
            <b/>
            <sz val="8"/>
            <color indexed="10"/>
            <rFont val="Tahoma"/>
            <family val="2"/>
          </rPr>
          <t>v3</t>
        </r>
        <r>
          <rPr>
            <b/>
            <sz val="8"/>
            <color indexed="81"/>
            <rFont val="Tahoma"/>
            <family val="2"/>
          </rPr>
          <t xml:space="preserve">xPTA Leche]*vida productiva (años)
*Los coeficientes </t>
        </r>
        <r>
          <rPr>
            <b/>
            <sz val="8"/>
            <color indexed="10"/>
            <rFont val="Tahoma"/>
            <family val="2"/>
          </rPr>
          <t>v</t>
        </r>
        <r>
          <rPr>
            <b/>
            <sz val="8"/>
            <color indexed="81"/>
            <rFont val="Tahoma"/>
            <family val="2"/>
          </rPr>
          <t xml:space="preserve"> representan el valor económico por unidad de componente. 
Ver metodología de cálculo de coeficientes </t>
        </r>
        <r>
          <rPr>
            <b/>
            <sz val="8"/>
            <color indexed="10"/>
            <rFont val="Tahoma"/>
            <family val="2"/>
          </rPr>
          <t>v</t>
        </r>
        <r>
          <rPr>
            <b/>
            <sz val="8"/>
            <color indexed="81"/>
            <rFont val="Tahoma"/>
            <family val="2"/>
          </rPr>
          <t xml:space="preserve"> en página web</t>
        </r>
      </text>
    </comment>
  </commentList>
</comments>
</file>

<file path=xl/comments5.xml><?xml version="1.0" encoding="utf-8"?>
<comments xmlns="http://schemas.openxmlformats.org/spreadsheetml/2006/main">
  <authors>
    <author>BVL</author>
  </authors>
  <commentList>
    <comment ref="C4" authorId="0">
      <text>
        <r>
          <rPr>
            <b/>
            <sz val="9"/>
            <color indexed="81"/>
            <rFont val="Tahoma"/>
            <family val="2"/>
          </rPr>
          <t>BVL:</t>
        </r>
        <r>
          <rPr>
            <sz val="9"/>
            <color indexed="81"/>
            <rFont val="Tahoma"/>
            <family val="2"/>
          </rPr>
          <t xml:space="preserve">
***PRIMER PASO: DEBEN REVISARSE TODAS LAS FINCAS PRESENTES EN LOS ARCHIVOS DE PROD Y MER PARA AGREGAR A COD_FIN AQUELLAS QUE SEAN NUEVAS
****ESTA COLUMNA DEBE ESTAR SORTEADA DE MENOR A MAYOR PARA Q LA FUNCION DE BUSQUEDA TRABAJE CORRECTAMENTE</t>
        </r>
      </text>
    </comment>
    <comment ref="F5" authorId="0">
      <text>
        <r>
          <rPr>
            <b/>
            <sz val="9"/>
            <color indexed="81"/>
            <rFont val="Tahoma"/>
            <family val="2"/>
          </rPr>
          <t>BVL:</t>
        </r>
        <r>
          <rPr>
            <sz val="9"/>
            <color indexed="81"/>
            <rFont val="Tahoma"/>
            <family val="2"/>
          </rPr>
          <t xml:space="preserve">
ACTUALIZAR CON BASE EN LA SALIDA DEL PROGRAMA 2 Y DEL ARCHIVO fincaseliteact.csv</t>
        </r>
      </text>
    </comment>
    <comment ref="C52" authorId="0">
      <text>
        <r>
          <rPr>
            <b/>
            <sz val="9"/>
            <color indexed="81"/>
            <rFont val="Tahoma"/>
            <family val="2"/>
          </rPr>
          <t>BVL:</t>
        </r>
        <r>
          <rPr>
            <sz val="9"/>
            <color indexed="81"/>
            <rFont val="Tahoma"/>
            <family val="2"/>
          </rPr>
          <t xml:space="preserve">
ANTES 1690001</t>
        </r>
      </text>
    </comment>
  </commentList>
</comments>
</file>

<file path=xl/sharedStrings.xml><?xml version="1.0" encoding="utf-8"?>
<sst xmlns="http://schemas.openxmlformats.org/spreadsheetml/2006/main" count="628" uniqueCount="381">
  <si>
    <t>Finca</t>
  </si>
  <si>
    <t>029HO09155</t>
  </si>
  <si>
    <t xml:space="preserve">1 lactancia con al menos 200 d en ordeño </t>
  </si>
  <si>
    <t>Una frecuencia de pesaje no mayor a 21 d (en promedio) durante la última lactancia registrada</t>
  </si>
  <si>
    <t xml:space="preserve">Mínimo  de información disponible: </t>
  </si>
  <si>
    <t>LECHE</t>
  </si>
  <si>
    <t>GRASA</t>
  </si>
  <si>
    <t>PROTEINA</t>
  </si>
  <si>
    <t>Nacim</t>
  </si>
  <si>
    <t>Parto</t>
  </si>
  <si>
    <t>DEO</t>
  </si>
  <si>
    <t>097HO00076</t>
  </si>
  <si>
    <t>006HO00817</t>
  </si>
  <si>
    <t>023HO00604</t>
  </si>
  <si>
    <t>029HO07732</t>
  </si>
  <si>
    <t>007HO06076</t>
  </si>
  <si>
    <t>011HO05137</t>
  </si>
  <si>
    <t>Una confiabilidad mayor al 30% (para PTA Leche)</t>
  </si>
  <si>
    <t>►</t>
  </si>
  <si>
    <t>min==&gt;</t>
  </si>
  <si>
    <t>max==&gt;</t>
  </si>
  <si>
    <t>Total general</t>
  </si>
  <si>
    <t>PTAL</t>
  </si>
  <si>
    <t>ConfL</t>
  </si>
  <si>
    <t>LacL</t>
  </si>
  <si>
    <t>PTAG</t>
  </si>
  <si>
    <t>ConfG</t>
  </si>
  <si>
    <t>PTAP</t>
  </si>
  <si>
    <t>ConfP</t>
  </si>
  <si>
    <t>$MER</t>
  </si>
  <si>
    <t>DIAS ABIERTOS</t>
  </si>
  <si>
    <t>PTAVP</t>
  </si>
  <si>
    <t>ConfVP</t>
  </si>
  <si>
    <t>n==&gt;</t>
  </si>
  <si>
    <t>Promedio de $MER</t>
  </si>
  <si>
    <t>Promedio de PTAL</t>
  </si>
  <si>
    <t>PTADA</t>
  </si>
  <si>
    <t>ConfDA</t>
  </si>
  <si>
    <t>promedio==&gt;</t>
  </si>
  <si>
    <t xml:space="preserve">Además deben contar con un estimado de Vida Productiva </t>
  </si>
  <si>
    <t>011HO06414</t>
  </si>
  <si>
    <t>Registro</t>
  </si>
  <si>
    <t>Hato</t>
  </si>
  <si>
    <t xml:space="preserve">Padre </t>
  </si>
  <si>
    <t>Pos</t>
  </si>
  <si>
    <t>VIDA</t>
  </si>
  <si>
    <t>PRODUCTIVA</t>
  </si>
  <si>
    <t>LAP</t>
  </si>
  <si>
    <t>GSB</t>
  </si>
  <si>
    <t>MOS</t>
  </si>
  <si>
    <t>ADN</t>
  </si>
  <si>
    <t>HSF</t>
  </si>
  <si>
    <t>FEP</t>
  </si>
  <si>
    <t>FLK</t>
  </si>
  <si>
    <t>GVI</t>
  </si>
  <si>
    <t>HLP</t>
  </si>
  <si>
    <t>GPA</t>
  </si>
  <si>
    <t>HRE</t>
  </si>
  <si>
    <t>HLL</t>
  </si>
  <si>
    <t>Criador</t>
  </si>
  <si>
    <t>Código</t>
  </si>
  <si>
    <t>HLM</t>
  </si>
  <si>
    <t>n_MER</t>
  </si>
  <si>
    <t>n_PTAL</t>
  </si>
  <si>
    <t>HSA</t>
  </si>
  <si>
    <t>cheq MER</t>
  </si>
  <si>
    <t>029HO10799</t>
  </si>
  <si>
    <t>Total 81447</t>
  </si>
  <si>
    <t>Total 82012</t>
  </si>
  <si>
    <t>Total 82307</t>
  </si>
  <si>
    <t>Total 83788</t>
  </si>
  <si>
    <t>Total 85780</t>
  </si>
  <si>
    <t>Total 1260001</t>
  </si>
  <si>
    <t>Total 2840001</t>
  </si>
  <si>
    <t>Total 180001</t>
  </si>
  <si>
    <t>097HO03689</t>
  </si>
  <si>
    <t>507HO07515</t>
  </si>
  <si>
    <t>014HO02687</t>
  </si>
  <si>
    <t>029HO10644</t>
  </si>
  <si>
    <t>198HO00030</t>
  </si>
  <si>
    <t>Total 106500002</t>
  </si>
  <si>
    <t>Total 3600001</t>
  </si>
  <si>
    <t>Total 102960001</t>
  </si>
  <si>
    <t>Total 86898</t>
  </si>
  <si>
    <t>ARMUR DE C.A.</t>
  </si>
  <si>
    <t>ARM</t>
  </si>
  <si>
    <t>HLI</t>
  </si>
  <si>
    <t>HET</t>
  </si>
  <si>
    <t>014HO02696</t>
  </si>
  <si>
    <t>029HO11396</t>
  </si>
  <si>
    <t>Total 96180</t>
  </si>
  <si>
    <t>PTASCCS</t>
  </si>
  <si>
    <t>ConfSCCS</t>
  </si>
  <si>
    <t>097HO04794</t>
  </si>
  <si>
    <t>LT26</t>
  </si>
  <si>
    <t>CELULAS SOMATICAS</t>
  </si>
  <si>
    <t>Total 89078</t>
  </si>
  <si>
    <t>Total 550003</t>
  </si>
  <si>
    <t>Total 93870</t>
  </si>
  <si>
    <t>Total 91234</t>
  </si>
  <si>
    <t>Total 93864</t>
  </si>
  <si>
    <t>Total 79978</t>
  </si>
  <si>
    <t>Total 82314</t>
  </si>
  <si>
    <t>TOTAL</t>
  </si>
  <si>
    <t>029HO10793</t>
  </si>
  <si>
    <t>073HO02479</t>
  </si>
  <si>
    <t>029HO11014</t>
  </si>
  <si>
    <t>094HO11395</t>
  </si>
  <si>
    <t>097HO01349</t>
  </si>
  <si>
    <t>029HO11631</t>
  </si>
  <si>
    <t>Total 81810</t>
  </si>
  <si>
    <t>Total 84592</t>
  </si>
  <si>
    <t>Total 89622</t>
  </si>
  <si>
    <t>Total 82306</t>
  </si>
  <si>
    <t>Total 88171</t>
  </si>
  <si>
    <t>Total 96171</t>
  </si>
  <si>
    <t>Total 93003</t>
  </si>
  <si>
    <t>Total 96095</t>
  </si>
  <si>
    <t>Total 1890027</t>
  </si>
  <si>
    <t>Total 94635</t>
  </si>
  <si>
    <t>Total 96215</t>
  </si>
  <si>
    <t>Total 86741</t>
  </si>
  <si>
    <t>Total 89611</t>
  </si>
  <si>
    <t>029HO11355</t>
  </si>
  <si>
    <t>029HO00856</t>
  </si>
  <si>
    <t>097HO03318</t>
  </si>
  <si>
    <t>014HO03597</t>
  </si>
  <si>
    <t>029HO10301</t>
  </si>
  <si>
    <t>97H4914</t>
  </si>
  <si>
    <t>Total 86095</t>
  </si>
  <si>
    <t>Total 86101</t>
  </si>
  <si>
    <t>Total 98119</t>
  </si>
  <si>
    <t>Total 98130</t>
  </si>
  <si>
    <t>Total 98131</t>
  </si>
  <si>
    <t>Total 93866</t>
  </si>
  <si>
    <t>Total 90643</t>
  </si>
  <si>
    <t>Total 93439</t>
  </si>
  <si>
    <t>Total 98068</t>
  </si>
  <si>
    <t>Total 93440</t>
  </si>
  <si>
    <t>Total 96093</t>
  </si>
  <si>
    <t>ISL</t>
  </si>
  <si>
    <t>ISA</t>
  </si>
  <si>
    <t>ESP</t>
  </si>
  <si>
    <t>EL JAULAR DEL POAS</t>
  </si>
  <si>
    <t>SIGIFREDO MURILLO</t>
  </si>
  <si>
    <t>JAU</t>
  </si>
  <si>
    <t>SLU</t>
  </si>
  <si>
    <t>SAN LUIS</t>
  </si>
  <si>
    <t>007HO06972</t>
  </si>
  <si>
    <t>073HO02239</t>
  </si>
  <si>
    <t>014HO05434</t>
  </si>
  <si>
    <t>011HO08342</t>
  </si>
  <si>
    <t>029HO13110</t>
  </si>
  <si>
    <t>094HO10809</t>
  </si>
  <si>
    <t>200HO04608</t>
  </si>
  <si>
    <t>SOLIDOS TOTALES</t>
  </si>
  <si>
    <t>PTA_ST</t>
  </si>
  <si>
    <t>Conf_ST</t>
  </si>
  <si>
    <t>Total 80001</t>
  </si>
  <si>
    <t>Total 91821</t>
  </si>
  <si>
    <t>Total 79972</t>
  </si>
  <si>
    <t>Total 99232</t>
  </si>
  <si>
    <t>Total 2760001</t>
  </si>
  <si>
    <t>Total 89571</t>
  </si>
  <si>
    <t>Total 93421</t>
  </si>
  <si>
    <t>Total 96367</t>
  </si>
  <si>
    <t>Total 89632</t>
  </si>
  <si>
    <t>Total 85743</t>
  </si>
  <si>
    <t>Total 98894</t>
  </si>
  <si>
    <t>Total 81008</t>
  </si>
  <si>
    <t>Total 106500005</t>
  </si>
  <si>
    <t>Total 97109</t>
  </si>
  <si>
    <t>Total 87002</t>
  </si>
  <si>
    <t>Total 86754</t>
  </si>
  <si>
    <t>Total 92011</t>
  </si>
  <si>
    <t>014HO03738</t>
  </si>
  <si>
    <t>007JE00670</t>
  </si>
  <si>
    <t>122JE05198</t>
  </si>
  <si>
    <t>009JE00202</t>
  </si>
  <si>
    <t>014JE00473</t>
  </si>
  <si>
    <t>001JE00604</t>
  </si>
  <si>
    <t>J5050</t>
  </si>
  <si>
    <t>029JE03252</t>
  </si>
  <si>
    <t>007JE00535</t>
  </si>
  <si>
    <t>007JE00472</t>
  </si>
  <si>
    <t>007JE00563</t>
  </si>
  <si>
    <t>014JE00431</t>
  </si>
  <si>
    <t>001JE00480</t>
  </si>
  <si>
    <t>097JE00534</t>
  </si>
  <si>
    <t>071JE00162</t>
  </si>
  <si>
    <t>007JE00620</t>
  </si>
  <si>
    <t>007JE00715</t>
  </si>
  <si>
    <t>014JE00446</t>
  </si>
  <si>
    <t>029JE03301</t>
  </si>
  <si>
    <t>029JE03241</t>
  </si>
  <si>
    <t>007JE00605</t>
  </si>
  <si>
    <t>014JE00415</t>
  </si>
  <si>
    <t>HACIENDA LA ILUSION</t>
  </si>
  <si>
    <t>JOSE ALBERTO URGELLES</t>
  </si>
  <si>
    <t>EL ZANJON</t>
  </si>
  <si>
    <t>ZENON SANABRIA</t>
  </si>
  <si>
    <t>GANADERA VIMA</t>
  </si>
  <si>
    <t>OSCAR MARTINEZ SEGURA</t>
  </si>
  <si>
    <t>GANADERA MARAYA S.A.</t>
  </si>
  <si>
    <t>DR.JOSE RAFAEL ARAYA ROJAS</t>
  </si>
  <si>
    <t>GANADERA PARANA</t>
  </si>
  <si>
    <t>JUAN AGUSTIN ROJAS</t>
  </si>
  <si>
    <t>FINCA EL PEDREGAL</t>
  </si>
  <si>
    <t>AGROPECUARIA LA QUESERA S.A.</t>
  </si>
  <si>
    <t>HACIENDA EL PEDREGAL</t>
  </si>
  <si>
    <t>LA ISABELITA DE POAS S.A.</t>
  </si>
  <si>
    <t>OMAR MURILLO HERRERA</t>
  </si>
  <si>
    <t>HACIENDA SANTA FE</t>
  </si>
  <si>
    <t>PECUARIA INTERNACIONAL QUEBRAD</t>
  </si>
  <si>
    <t>LA ESPANOLA</t>
  </si>
  <si>
    <t>JORGE BENAVIDES</t>
  </si>
  <si>
    <t>HACIENDA LA LIMA</t>
  </si>
  <si>
    <t>MANUEL COLLADO SOBRADO</t>
  </si>
  <si>
    <t>HACIENDA EL TITORAL</t>
  </si>
  <si>
    <t>MANUEL ARAYA SOLANO</t>
  </si>
  <si>
    <t>HACIENDA RETES</t>
  </si>
  <si>
    <t>EL ENCINAL S.A.</t>
  </si>
  <si>
    <t>SAMANA S.A.</t>
  </si>
  <si>
    <t>FRANCIS DUCOUDRAY</t>
  </si>
  <si>
    <t>COLONIA VERDE MAR S.A.</t>
  </si>
  <si>
    <t>HACIENDA MANUELITA S.A.</t>
  </si>
  <si>
    <t>GANADERA SAN BOSCO</t>
  </si>
  <si>
    <t>ALLAN MONTERO</t>
  </si>
  <si>
    <t>DORVAL S.A</t>
  </si>
  <si>
    <t>ROBERTO VARGAS GILLEN</t>
  </si>
  <si>
    <t>EL PIZOTE</t>
  </si>
  <si>
    <t>LOS ALPES DEL PIZOTE S.A.</t>
  </si>
  <si>
    <t>TOTOMA</t>
  </si>
  <si>
    <t>AGRICOLA TOTOMA S.A.</t>
  </si>
  <si>
    <t>MOSCHI S.A</t>
  </si>
  <si>
    <t>STEINVORTH STEFFEN CHRISTIAN</t>
  </si>
  <si>
    <t>LA ISLA</t>
  </si>
  <si>
    <t>JEANETTE IVANKOVICH CRUZ</t>
  </si>
  <si>
    <t>SUC. ANTONIO MARIN BARRIENTOS</t>
  </si>
  <si>
    <t>FINCA LA KATIUSKA</t>
  </si>
  <si>
    <t>VIOLETA ARTINANO ARAUJO Y JUAN</t>
  </si>
  <si>
    <t>HEP</t>
  </si>
  <si>
    <t>CVM</t>
  </si>
  <si>
    <t>HMA</t>
  </si>
  <si>
    <t>DRV</t>
  </si>
  <si>
    <t>EZJ</t>
  </si>
  <si>
    <t>GMR</t>
  </si>
  <si>
    <t>AÑO</t>
  </si>
  <si>
    <t>MES</t>
  </si>
  <si>
    <t>SIGLAS</t>
  </si>
  <si>
    <t>HOLSTEIN</t>
  </si>
  <si>
    <t>JERSEY</t>
  </si>
  <si>
    <t>AGROGANADERA MONTERO S.A.</t>
  </si>
  <si>
    <t>OTTO MONTERO</t>
  </si>
  <si>
    <t>HACIENDA PASQUI S.A.</t>
  </si>
  <si>
    <t>ING. JOSE JOAQUIN JIMENEZ ZAMO</t>
  </si>
  <si>
    <t>GANADERA EL PLANTON</t>
  </si>
  <si>
    <t>ALVARO Y JULIO SANCHO PIEDRA</t>
  </si>
  <si>
    <t>FINCA LA QUESERA</t>
  </si>
  <si>
    <t>ISAIAS GOMEZ VIQUEZ</t>
  </si>
  <si>
    <t>HACIENDA LA BEATRIZ LTDA.</t>
  </si>
  <si>
    <t>BERNARDO GARCIA U.</t>
  </si>
  <si>
    <t>HACIENDA EL PLANTON</t>
  </si>
  <si>
    <t>ALVARO Y JULIO SANCHO</t>
  </si>
  <si>
    <t>AGROPECUARIA DULCE NOMBRE</t>
  </si>
  <si>
    <t>RODRIGO CUBERO</t>
  </si>
  <si>
    <t>TEN FE LTDA.</t>
  </si>
  <si>
    <t>ZAGUANES S.A</t>
  </si>
  <si>
    <t>ALBERTO ACOSTA DENT</t>
  </si>
  <si>
    <t>EDIMU S.A.</t>
  </si>
  <si>
    <t>HACIENDA SAN JUAN LAJAS</t>
  </si>
  <si>
    <t>NORE GOMEZ</t>
  </si>
  <si>
    <t>EDI</t>
  </si>
  <si>
    <t>HSJ</t>
  </si>
  <si>
    <t>FLQ</t>
  </si>
  <si>
    <t>HLB</t>
  </si>
  <si>
    <t>HPL</t>
  </si>
  <si>
    <t>HTF</t>
  </si>
  <si>
    <t>ZAG</t>
  </si>
  <si>
    <t>TOT</t>
  </si>
  <si>
    <t>AGM</t>
  </si>
  <si>
    <t>HPQ</t>
  </si>
  <si>
    <t>GPL</t>
  </si>
  <si>
    <t>EAB</t>
  </si>
  <si>
    <t>007HO06759</t>
  </si>
  <si>
    <t>Posición</t>
  </si>
  <si>
    <r>
      <t>VACAS HOLSTEIN REGISTRADAS -</t>
    </r>
    <r>
      <rPr>
        <b/>
        <sz val="8"/>
        <color indexed="10"/>
        <rFont val="Trebuchet MS"/>
        <family val="2"/>
      </rPr>
      <t xml:space="preserve"> ALTA PRODUCCION</t>
    </r>
  </si>
  <si>
    <r>
      <t>VACAS HOLSTEIN REGISTRADAS -</t>
    </r>
    <r>
      <rPr>
        <b/>
        <sz val="8"/>
        <color indexed="10"/>
        <rFont val="Trebuchet MS"/>
        <family val="2"/>
      </rPr>
      <t xml:space="preserve"> ALTO MERITO ECONOMICO RELATIVO</t>
    </r>
  </si>
  <si>
    <t xml:space="preserve">MERITO </t>
  </si>
  <si>
    <t>ECONOMICO</t>
  </si>
  <si>
    <r>
      <t xml:space="preserve">VACAS JERSEY REGISTRADAS </t>
    </r>
    <r>
      <rPr>
        <b/>
        <sz val="8"/>
        <color indexed="10"/>
        <rFont val="Trebuchet MS"/>
        <family val="2"/>
      </rPr>
      <t>- ALTA PRODUCCION</t>
    </r>
  </si>
  <si>
    <r>
      <t xml:space="preserve">VACAS JERSEY REGISTRADAS - </t>
    </r>
    <r>
      <rPr>
        <b/>
        <sz val="8"/>
        <color indexed="10"/>
        <rFont val="Trebuchet MS"/>
        <family val="2"/>
      </rPr>
      <t>ALTO MERITO ECONOMICO RELATIVO</t>
    </r>
  </si>
  <si>
    <t>Tener un último parto registrado en los 18 meses previos a la evaluación</t>
  </si>
  <si>
    <t>VACAS DE ALTA PRODUCCION (se ordenan por PTA_leche):</t>
  </si>
  <si>
    <r>
      <t>Presente en el hato (</t>
    </r>
    <r>
      <rPr>
        <sz val="11"/>
        <color indexed="10"/>
        <rFont val="Calibri"/>
        <family val="2"/>
      </rPr>
      <t>a la fecha de actualización de la  finca en VAMPP</t>
    </r>
    <r>
      <rPr>
        <sz val="11"/>
        <color indexed="8"/>
        <rFont val="Calibri"/>
        <family val="2"/>
      </rPr>
      <t xml:space="preserve">) </t>
    </r>
  </si>
  <si>
    <t>Padre y madre identificados</t>
  </si>
  <si>
    <t xml:space="preserve">Dentro del grupo de hembras que cumplen estos requisitos se identifican para cada raza </t>
  </si>
  <si>
    <t>VACAS DE ALTO MERITO (se ordenan por Mérito Económico Relativo-MER):</t>
  </si>
  <si>
    <t>También deben cumplir todos los requisitos anteriores</t>
  </si>
  <si>
    <t xml:space="preserve">Además deben tener al menos 1 lactancia con datos de grasa, proteína y CONTEO DE CELULAS SOMATICAS </t>
  </si>
  <si>
    <t>VACAS ELITE REGISTRADAS :</t>
  </si>
  <si>
    <t>PRIMER REQUISITO DE INCLUSION:</t>
  </si>
  <si>
    <t>Estar inscrita en el  registro genealógico  de las razas HOLSTEIN o JERSEY (debidamente indicado en VAMPP)</t>
  </si>
  <si>
    <r>
      <t xml:space="preserve">las 50 vacas superiores según su </t>
    </r>
    <r>
      <rPr>
        <sz val="11"/>
        <color indexed="10"/>
        <rFont val="Calibri"/>
        <family val="2"/>
      </rPr>
      <t>PTA para producción de leche</t>
    </r>
  </si>
  <si>
    <r>
      <t xml:space="preserve">las 50 vacas superiores según su </t>
    </r>
    <r>
      <rPr>
        <sz val="11"/>
        <color indexed="10"/>
        <rFont val="Calibri"/>
        <family val="2"/>
      </rPr>
      <t xml:space="preserve">Mérito Económico Relativo MER </t>
    </r>
  </si>
  <si>
    <t>029HO13246</t>
  </si>
  <si>
    <t>007HO07921</t>
  </si>
  <si>
    <t>007HO08221</t>
  </si>
  <si>
    <t>029JE03346</t>
  </si>
  <si>
    <t>014JE00374</t>
  </si>
  <si>
    <t>014HO03726</t>
  </si>
  <si>
    <t>029HO11111</t>
  </si>
  <si>
    <t>029HO13426</t>
  </si>
  <si>
    <t>007JE00707</t>
  </si>
  <si>
    <t>HAL</t>
  </si>
  <si>
    <t>029HO13226</t>
  </si>
  <si>
    <t>CR72</t>
  </si>
  <si>
    <t>029HO11677</t>
  </si>
  <si>
    <t>029HO09674</t>
  </si>
  <si>
    <t>011HO06116</t>
  </si>
  <si>
    <t>011HO04272</t>
  </si>
  <si>
    <t>011HO08600</t>
  </si>
  <si>
    <t>007JE00590</t>
  </si>
  <si>
    <t>203J0060</t>
  </si>
  <si>
    <t>014JE00484</t>
  </si>
  <si>
    <t>JEDNK301</t>
  </si>
  <si>
    <t>7J770</t>
  </si>
  <si>
    <t>007JE01000</t>
  </si>
  <si>
    <t>HACIENDA ALASKA</t>
  </si>
  <si>
    <t>CARLOS PEREZ CENTENO</t>
  </si>
  <si>
    <t>Gtot</t>
  </si>
  <si>
    <t>029HO09436</t>
  </si>
  <si>
    <t>HACIENDA TERRANOVA</t>
  </si>
  <si>
    <t>RICARDO GURDIAN</t>
  </si>
  <si>
    <t>HTR</t>
  </si>
  <si>
    <t>FINCA LA BONITA</t>
  </si>
  <si>
    <t>JEREMY ARAYA ROJAS</t>
  </si>
  <si>
    <t>FBO</t>
  </si>
  <si>
    <t>HDA LA GEORGINA</t>
  </si>
  <si>
    <t>JORGE GONZALEZ GONZALEZ</t>
  </si>
  <si>
    <t>HLG</t>
  </si>
  <si>
    <t>029HO13080</t>
  </si>
  <si>
    <t>029HO10808</t>
  </si>
  <si>
    <t>029HO11214</t>
  </si>
  <si>
    <t>H   103320</t>
  </si>
  <si>
    <t>007HO07367</t>
  </si>
  <si>
    <t>001HO07235</t>
  </si>
  <si>
    <t>029HO10483</t>
  </si>
  <si>
    <t>014HO05360</t>
  </si>
  <si>
    <t>029HO10340</t>
  </si>
  <si>
    <t>014HO05560</t>
  </si>
  <si>
    <t>014HO05394</t>
  </si>
  <si>
    <t>001HO05583</t>
  </si>
  <si>
    <t>014JE00600</t>
  </si>
  <si>
    <t>200JE00103</t>
  </si>
  <si>
    <t>122JE05181</t>
  </si>
  <si>
    <t>014JE00365</t>
  </si>
  <si>
    <t>001JE00552</t>
  </si>
  <si>
    <t>122JE05158</t>
  </si>
  <si>
    <t>014JE00408</t>
  </si>
  <si>
    <t>011JE00699</t>
  </si>
  <si>
    <t>007JE00865</t>
  </si>
  <si>
    <t>236JE00003</t>
  </si>
  <si>
    <t>SOCIEDAD AGRICOLA COTO MONGE L</t>
  </si>
  <si>
    <t>SACM LTDA</t>
  </si>
  <si>
    <t>ACM</t>
  </si>
  <si>
    <t>EL ANGEL S.A.</t>
  </si>
  <si>
    <t>HEA</t>
  </si>
  <si>
    <t>FINCA LA SELVA VARA BLANCA S.A</t>
  </si>
  <si>
    <t>LA SELVA</t>
  </si>
  <si>
    <t>FLS</t>
  </si>
  <si>
    <t>HUL</t>
  </si>
  <si>
    <t>HACIENDA ULYMAR</t>
  </si>
  <si>
    <t>FAMILIA ULETT MARTINEZ</t>
  </si>
  <si>
    <t>EDIMU JERSEY</t>
  </si>
  <si>
    <t>HACIENDA LA PAZ</t>
  </si>
  <si>
    <t>MAURICIO GURDIAN HURTADO</t>
  </si>
  <si>
    <t>EL ABANICO S.A.</t>
  </si>
  <si>
    <t>JUAN VICENTE HERRERA B.</t>
  </si>
  <si>
    <t>AGROPECUARIA VARA BLANCA S.A.</t>
  </si>
  <si>
    <t>JAIME F. HARRINGTON 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</si>
</sst>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00000"/>
    <numFmt numFmtId="166" formatCode="000000000"/>
    <numFmt numFmtId="167" formatCode="mmm\-yyyy"/>
    <numFmt numFmtId="168" formatCode="mmmyy"/>
    <numFmt numFmtId="169" formatCode="mmmm\-yyyy"/>
  </numFmts>
  <fonts count="50" x14ac:knownFonts="1">
    <font>
      <sz val="10"/>
      <name val="Arial"/>
    </font>
    <font>
      <sz val="11"/>
      <color indexed="8"/>
      <name val="Calibri"/>
      <family val="2"/>
    </font>
    <font>
      <b/>
      <sz val="8"/>
      <color indexed="81"/>
      <name val="Tahoma"/>
      <family val="2"/>
    </font>
    <font>
      <sz val="8"/>
      <color indexed="81"/>
      <name val="Tahoma"/>
      <family val="2"/>
    </font>
    <font>
      <sz val="8"/>
      <name val="Arial"/>
      <family val="2"/>
    </font>
    <font>
      <b/>
      <sz val="8"/>
      <color indexed="10"/>
      <name val="Tahoma"/>
      <family val="2"/>
    </font>
    <font>
      <sz val="10"/>
      <color indexed="8"/>
      <name val="Arial"/>
      <family val="2"/>
    </font>
    <font>
      <sz val="10"/>
      <color indexed="8"/>
      <name val="Arial"/>
      <family val="2"/>
    </font>
    <font>
      <b/>
      <sz val="10"/>
      <color indexed="12"/>
      <name val="Arial"/>
      <family val="2"/>
    </font>
    <font>
      <b/>
      <sz val="10"/>
      <name val="Arial"/>
      <family val="2"/>
    </font>
    <font>
      <b/>
      <u/>
      <sz val="10"/>
      <name val="Arial"/>
      <family val="2"/>
    </font>
    <font>
      <sz val="10"/>
      <name val="Arial"/>
      <family val="2"/>
    </font>
    <font>
      <sz val="8"/>
      <color indexed="8"/>
      <name val="Trebuchet MS"/>
      <family val="2"/>
    </font>
    <font>
      <i/>
      <sz val="8"/>
      <color indexed="8"/>
      <name val="Trebuchet MS"/>
      <family val="2"/>
    </font>
    <font>
      <b/>
      <sz val="8"/>
      <color indexed="8"/>
      <name val="Trebuchet MS"/>
      <family val="2"/>
    </font>
    <font>
      <b/>
      <u/>
      <sz val="8"/>
      <color indexed="8"/>
      <name val="Trebuchet MS"/>
      <family val="2"/>
    </font>
    <font>
      <b/>
      <i/>
      <sz val="8"/>
      <color indexed="8"/>
      <name val="Trebuchet MS"/>
      <family val="2"/>
    </font>
    <font>
      <u/>
      <sz val="8"/>
      <color indexed="8"/>
      <name val="Arial"/>
      <family val="2"/>
    </font>
    <font>
      <b/>
      <u/>
      <sz val="8"/>
      <color indexed="8"/>
      <name val="Arial"/>
      <family val="2"/>
    </font>
    <font>
      <b/>
      <u/>
      <sz val="8"/>
      <name val="Trebuchet MS"/>
      <family val="2"/>
    </font>
    <font>
      <sz val="8"/>
      <name val="Trebuchet MS"/>
      <family val="2"/>
    </font>
    <font>
      <b/>
      <sz val="8"/>
      <name val="Trebuchet MS"/>
      <family val="2"/>
    </font>
    <font>
      <b/>
      <i/>
      <sz val="8"/>
      <name val="Trebuchet MS"/>
      <family val="2"/>
    </font>
    <font>
      <b/>
      <i/>
      <u/>
      <sz val="8"/>
      <name val="Trebuchet MS"/>
      <family val="2"/>
    </font>
    <font>
      <sz val="11"/>
      <color indexed="10"/>
      <name val="Calibri"/>
      <family val="2"/>
    </font>
    <font>
      <b/>
      <sz val="8"/>
      <color indexed="10"/>
      <name val="Trebuchet MS"/>
      <family val="2"/>
    </font>
    <font>
      <sz val="11"/>
      <name val="Calibri"/>
      <family val="2"/>
    </font>
    <font>
      <b/>
      <sz val="11"/>
      <color indexed="12"/>
      <name val="Calibri"/>
      <family val="2"/>
    </font>
    <font>
      <sz val="11"/>
      <color indexed="12"/>
      <name val="Calibri"/>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sz val="8"/>
      <color theme="1"/>
      <name val="Trebuchet MS"/>
      <family val="2"/>
    </font>
    <font>
      <sz val="8"/>
      <color rgb="FFFF0000"/>
      <name val="Trebuchet MS"/>
      <family val="2"/>
    </font>
    <font>
      <sz val="9"/>
      <color indexed="81"/>
      <name val="Tahoma"/>
      <family val="2"/>
    </font>
    <font>
      <b/>
      <sz val="9"/>
      <color indexed="81"/>
      <name val="Tahoma"/>
      <family val="2"/>
    </font>
  </fonts>
  <fills count="3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CCFFCC"/>
        <bgColor indexed="64"/>
      </patternFill>
    </fill>
  </fills>
  <borders count="37">
    <border>
      <left/>
      <right/>
      <top/>
      <bottom/>
      <diagonal/>
    </border>
    <border>
      <left style="thin">
        <color indexed="8"/>
      </left>
      <right/>
      <top style="thin">
        <color indexed="8"/>
      </top>
      <bottom/>
      <diagonal/>
    </border>
    <border>
      <left style="thin">
        <color indexed="65"/>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65"/>
      </left>
      <right style="thin">
        <color indexed="8"/>
      </right>
      <top style="thin">
        <color indexed="8"/>
      </top>
      <bottom/>
      <diagonal/>
    </border>
    <border>
      <left/>
      <right/>
      <top style="thin">
        <color indexed="8"/>
      </top>
      <bottom/>
      <diagonal/>
    </border>
    <border>
      <left/>
      <right/>
      <top style="thin">
        <color indexed="8"/>
      </top>
      <bottom style="thin">
        <color indexed="8"/>
      </bottom>
      <diagonal/>
    </border>
    <border>
      <left style="thin">
        <color indexed="8"/>
      </left>
      <right/>
      <top/>
      <bottom style="thin">
        <color indexed="8"/>
      </bottom>
      <diagonal/>
    </border>
    <border>
      <left/>
      <right style="thin">
        <color indexed="8"/>
      </right>
      <top style="thin">
        <color indexed="8"/>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right style="double">
        <color indexed="64"/>
      </right>
      <top/>
      <bottom/>
      <diagonal/>
    </border>
    <border>
      <left style="thin">
        <color indexed="65"/>
      </left>
      <right/>
      <top style="thin">
        <color indexed="8"/>
      </top>
      <bottom style="thin">
        <color indexed="8"/>
      </bottom>
      <diagonal/>
    </border>
    <border>
      <left style="thin">
        <color indexed="8"/>
      </left>
      <right/>
      <top style="thin">
        <color indexed="65"/>
      </top>
      <bottom/>
      <diagonal/>
    </border>
    <border>
      <left style="double">
        <color indexed="64"/>
      </left>
      <right style="double">
        <color indexed="64"/>
      </right>
      <top/>
      <bottom/>
      <diagonal/>
    </border>
    <border>
      <left style="double">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44">
    <xf numFmtId="0" fontId="0" fillId="0" borderId="0"/>
    <xf numFmtId="0" fontId="29" fillId="4"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1" fillId="22" borderId="0" applyNumberFormat="0" applyBorder="0" applyAlignment="0" applyProtection="0"/>
    <xf numFmtId="0" fontId="32" fillId="23" borderId="28" applyNumberFormat="0" applyAlignment="0" applyProtection="0"/>
    <xf numFmtId="0" fontId="33" fillId="24" borderId="29" applyNumberFormat="0" applyAlignment="0" applyProtection="0"/>
    <xf numFmtId="0" fontId="34" fillId="0" borderId="30" applyNumberFormat="0" applyFill="0" applyAlignment="0" applyProtection="0"/>
    <xf numFmtId="0" fontId="35" fillId="0" borderId="0" applyNumberFormat="0" applyFill="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6" fillId="31" borderId="28" applyNumberFormat="0" applyAlignment="0" applyProtection="0"/>
    <xf numFmtId="0" fontId="37" fillId="32" borderId="0" applyNumberFormat="0" applyBorder="0" applyAlignment="0" applyProtection="0"/>
    <xf numFmtId="0" fontId="38" fillId="33" borderId="0" applyNumberFormat="0" applyBorder="0" applyAlignment="0" applyProtection="0"/>
    <xf numFmtId="0" fontId="11" fillId="0" borderId="0"/>
    <xf numFmtId="0" fontId="29" fillId="0" borderId="0"/>
    <xf numFmtId="0" fontId="29" fillId="34" borderId="31" applyNumberFormat="0" applyFont="0" applyAlignment="0" applyProtection="0"/>
    <xf numFmtId="0" fontId="39" fillId="23" borderId="32" applyNumberFormat="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0" borderId="33" applyNumberFormat="0" applyFill="0" applyAlignment="0" applyProtection="0"/>
    <xf numFmtId="0" fontId="44" fillId="0" borderId="34" applyNumberFormat="0" applyFill="0" applyAlignment="0" applyProtection="0"/>
    <xf numFmtId="0" fontId="35" fillId="0" borderId="35" applyNumberFormat="0" applyFill="0" applyAlignment="0" applyProtection="0"/>
    <xf numFmtId="0" fontId="45" fillId="0" borderId="36" applyNumberFormat="0" applyFill="0" applyAlignment="0" applyProtection="0"/>
  </cellStyleXfs>
  <cellXfs count="315">
    <xf numFmtId="0" fontId="0" fillId="0" borderId="0" xfId="0"/>
    <xf numFmtId="0" fontId="7" fillId="2" borderId="0" xfId="0" applyFont="1" applyFill="1" applyBorder="1"/>
    <xf numFmtId="0" fontId="0" fillId="0" borderId="1" xfId="0" applyBorder="1"/>
    <xf numFmtId="0" fontId="0" fillId="0" borderId="2" xfId="0" applyBorder="1"/>
    <xf numFmtId="0" fontId="0" fillId="0" borderId="1" xfId="0" pivotButton="1" applyBorder="1"/>
    <xf numFmtId="0" fontId="0" fillId="0" borderId="3" xfId="0" applyBorder="1"/>
    <xf numFmtId="0" fontId="0" fillId="0" borderId="4" xfId="0" applyBorder="1"/>
    <xf numFmtId="0" fontId="0" fillId="0" borderId="4" xfId="0" applyNumberFormat="1" applyBorder="1"/>
    <xf numFmtId="0" fontId="0" fillId="0" borderId="5" xfId="0" applyNumberFormat="1" applyBorder="1"/>
    <xf numFmtId="0" fontId="0" fillId="0" borderId="6" xfId="0" applyBorder="1"/>
    <xf numFmtId="0" fontId="0" fillId="0" borderId="7" xfId="0" applyBorder="1"/>
    <xf numFmtId="0" fontId="0" fillId="0" borderId="1" xfId="0" applyNumberFormat="1" applyBorder="1"/>
    <xf numFmtId="0" fontId="0" fillId="0" borderId="6" xfId="0" applyNumberFormat="1" applyBorder="1"/>
    <xf numFmtId="0" fontId="0" fillId="0" borderId="3" xfId="0" applyNumberFormat="1" applyBorder="1"/>
    <xf numFmtId="0" fontId="0" fillId="0" borderId="8" xfId="0" applyBorder="1"/>
    <xf numFmtId="0" fontId="0" fillId="0" borderId="8" xfId="0" applyNumberFormat="1" applyBorder="1"/>
    <xf numFmtId="0" fontId="0" fillId="0" borderId="0" xfId="0" applyNumberFormat="1"/>
    <xf numFmtId="0" fontId="0" fillId="0" borderId="9" xfId="0" applyNumberFormat="1" applyBorder="1"/>
    <xf numFmtId="0" fontId="0" fillId="0" borderId="10" xfId="0" applyBorder="1"/>
    <xf numFmtId="0" fontId="0" fillId="0" borderId="11" xfId="0" applyBorder="1"/>
    <xf numFmtId="0" fontId="0" fillId="0" borderId="11" xfId="0" applyNumberFormat="1" applyBorder="1"/>
    <xf numFmtId="0" fontId="0" fillId="0" borderId="12" xfId="0" applyNumberFormat="1" applyBorder="1"/>
    <xf numFmtId="0" fontId="0" fillId="0" borderId="10" xfId="0" applyNumberFormat="1" applyBorder="1"/>
    <xf numFmtId="0" fontId="0" fillId="0" borderId="13" xfId="0" applyNumberFormat="1" applyBorder="1"/>
    <xf numFmtId="0" fontId="0" fillId="0" borderId="14" xfId="0" applyNumberFormat="1" applyBorder="1"/>
    <xf numFmtId="0" fontId="12" fillId="2" borderId="0" xfId="0" applyFont="1" applyFill="1" applyBorder="1" applyAlignment="1">
      <alignment horizontal="right"/>
    </xf>
    <xf numFmtId="164" fontId="12" fillId="2" borderId="0" xfId="0" applyNumberFormat="1" applyFont="1" applyFill="1" applyBorder="1" applyAlignment="1">
      <alignment horizontal="right"/>
    </xf>
    <xf numFmtId="0" fontId="13" fillId="2" borderId="0" xfId="0" applyFont="1" applyFill="1" applyAlignment="1">
      <alignment horizontal="left"/>
    </xf>
    <xf numFmtId="0" fontId="12" fillId="2" borderId="15" xfId="0" applyFont="1" applyFill="1" applyBorder="1" applyAlignment="1">
      <alignment horizontal="right"/>
    </xf>
    <xf numFmtId="1" fontId="12" fillId="2" borderId="0" xfId="0" applyNumberFormat="1" applyFont="1" applyFill="1" applyBorder="1" applyAlignment="1">
      <alignment horizontal="right"/>
    </xf>
    <xf numFmtId="164" fontId="14" fillId="2" borderId="0" xfId="0" applyNumberFormat="1" applyFont="1" applyFill="1" applyBorder="1" applyAlignment="1">
      <alignment horizontal="right"/>
    </xf>
    <xf numFmtId="0" fontId="13" fillId="2" borderId="0" xfId="0" applyFont="1" applyFill="1" applyAlignment="1"/>
    <xf numFmtId="0" fontId="12" fillId="2" borderId="0" xfId="0" applyFont="1" applyFill="1" applyAlignment="1">
      <alignment horizontal="right"/>
    </xf>
    <xf numFmtId="0" fontId="15" fillId="2" borderId="0" xfId="0" applyFont="1" applyFill="1" applyBorder="1" applyAlignment="1">
      <alignment horizontal="center"/>
    </xf>
    <xf numFmtId="0" fontId="12" fillId="2" borderId="0" xfId="0" applyFont="1" applyFill="1" applyBorder="1" applyAlignment="1">
      <alignment horizontal="center"/>
    </xf>
    <xf numFmtId="1" fontId="16" fillId="2" borderId="0" xfId="0" applyNumberFormat="1" applyFont="1" applyFill="1" applyBorder="1" applyAlignment="1"/>
    <xf numFmtId="164" fontId="16" fillId="2" borderId="0" xfId="0" applyNumberFormat="1" applyFont="1" applyFill="1" applyBorder="1" applyAlignment="1"/>
    <xf numFmtId="164" fontId="16" fillId="2" borderId="15" xfId="0" applyNumberFormat="1" applyFont="1" applyFill="1" applyBorder="1" applyAlignment="1"/>
    <xf numFmtId="2" fontId="16" fillId="2" borderId="0" xfId="0" applyNumberFormat="1" applyFont="1" applyFill="1" applyBorder="1" applyAlignment="1"/>
    <xf numFmtId="1" fontId="16" fillId="2" borderId="15" xfId="0" applyNumberFormat="1" applyFont="1" applyFill="1" applyBorder="1" applyAlignment="1"/>
    <xf numFmtId="0" fontId="14" fillId="2" borderId="0" xfId="0" applyFont="1" applyFill="1" applyBorder="1" applyAlignment="1">
      <alignment horizontal="right"/>
    </xf>
    <xf numFmtId="0" fontId="14" fillId="2" borderId="0" xfId="0" applyFont="1" applyFill="1" applyAlignment="1">
      <alignment horizontal="right"/>
    </xf>
    <xf numFmtId="164" fontId="12" fillId="2" borderId="0" xfId="0" applyNumberFormat="1" applyFont="1" applyFill="1" applyAlignment="1">
      <alignment horizontal="right"/>
    </xf>
    <xf numFmtId="1" fontId="12" fillId="2" borderId="0" xfId="0" applyNumberFormat="1" applyFont="1" applyFill="1" applyAlignment="1">
      <alignment horizontal="right"/>
    </xf>
    <xf numFmtId="0" fontId="14" fillId="2" borderId="15" xfId="0" applyFont="1" applyFill="1" applyBorder="1" applyAlignment="1">
      <alignment horizontal="right"/>
    </xf>
    <xf numFmtId="0" fontId="17" fillId="2" borderId="15" xfId="0" applyFont="1" applyFill="1" applyBorder="1" applyAlignment="1"/>
    <xf numFmtId="0" fontId="9" fillId="0" borderId="15" xfId="0" applyFont="1" applyBorder="1" applyAlignment="1">
      <alignment horizontal="center"/>
    </xf>
    <xf numFmtId="0" fontId="14" fillId="2" borderId="0" xfId="0" applyFont="1" applyFill="1" applyBorder="1" applyAlignment="1">
      <alignment horizontal="center"/>
    </xf>
    <xf numFmtId="17" fontId="12" fillId="2" borderId="0" xfId="0" applyNumberFormat="1" applyFont="1" applyFill="1" applyBorder="1" applyAlignment="1">
      <alignment horizontal="left"/>
    </xf>
    <xf numFmtId="0" fontId="14" fillId="2" borderId="0" xfId="0" applyFont="1" applyFill="1" applyBorder="1" applyAlignment="1">
      <alignment horizontal="left"/>
    </xf>
    <xf numFmtId="17" fontId="16" fillId="2" borderId="0" xfId="0" applyNumberFormat="1" applyFont="1" applyFill="1" applyBorder="1" applyAlignment="1">
      <alignment horizontal="left"/>
    </xf>
    <xf numFmtId="0" fontId="12" fillId="2" borderId="0" xfId="0" applyFont="1" applyFill="1" applyBorder="1" applyAlignment="1">
      <alignment horizontal="left"/>
    </xf>
    <xf numFmtId="17" fontId="14" fillId="2" borderId="0" xfId="0" applyNumberFormat="1" applyFont="1" applyFill="1" applyBorder="1" applyAlignment="1">
      <alignment horizontal="left"/>
    </xf>
    <xf numFmtId="17" fontId="14" fillId="2" borderId="0" xfId="0" applyNumberFormat="1" applyFont="1" applyFill="1" applyAlignment="1">
      <alignment horizontal="left"/>
    </xf>
    <xf numFmtId="17" fontId="12" fillId="2" borderId="0" xfId="0" applyNumberFormat="1" applyFont="1" applyFill="1" applyAlignment="1">
      <alignment horizontal="left"/>
    </xf>
    <xf numFmtId="49" fontId="14" fillId="2" borderId="0" xfId="0" applyNumberFormat="1" applyFont="1" applyFill="1" applyBorder="1" applyAlignment="1">
      <alignment horizontal="center"/>
    </xf>
    <xf numFmtId="17" fontId="12" fillId="2" borderId="0" xfId="0" applyNumberFormat="1" applyFont="1" applyFill="1" applyBorder="1" applyAlignment="1">
      <alignment horizontal="center"/>
    </xf>
    <xf numFmtId="164" fontId="12" fillId="2" borderId="0" xfId="0" applyNumberFormat="1" applyFont="1" applyFill="1" applyBorder="1" applyAlignment="1">
      <alignment horizontal="center"/>
    </xf>
    <xf numFmtId="0" fontId="13" fillId="2" borderId="0" xfId="0" applyFont="1" applyFill="1" applyAlignment="1">
      <alignment horizontal="center"/>
    </xf>
    <xf numFmtId="17" fontId="14" fillId="2" borderId="0" xfId="0" applyNumberFormat="1" applyFont="1" applyFill="1" applyBorder="1" applyAlignment="1">
      <alignment horizontal="center"/>
    </xf>
    <xf numFmtId="49" fontId="12" fillId="2" borderId="0" xfId="0" applyNumberFormat="1" applyFont="1" applyFill="1" applyBorder="1" applyAlignment="1">
      <alignment horizontal="center"/>
    </xf>
    <xf numFmtId="0" fontId="16" fillId="2" borderId="0" xfId="0" applyFont="1" applyFill="1" applyAlignment="1">
      <alignment horizontal="center"/>
    </xf>
    <xf numFmtId="49" fontId="14" fillId="2" borderId="0" xfId="0" applyNumberFormat="1" applyFont="1" applyFill="1" applyAlignment="1">
      <alignment horizontal="center"/>
    </xf>
    <xf numFmtId="0" fontId="14" fillId="2" borderId="0" xfId="0" applyFont="1" applyFill="1" applyAlignment="1">
      <alignment horizontal="center"/>
    </xf>
    <xf numFmtId="0" fontId="18" fillId="2" borderId="0" xfId="0" applyFont="1" applyFill="1" applyBorder="1" applyAlignment="1">
      <alignment horizontal="center"/>
    </xf>
    <xf numFmtId="17" fontId="16" fillId="2" borderId="0" xfId="0" applyNumberFormat="1" applyFont="1" applyFill="1" applyBorder="1" applyAlignment="1">
      <alignment horizontal="center"/>
    </xf>
    <xf numFmtId="1" fontId="16" fillId="2" borderId="0" xfId="0" applyNumberFormat="1" applyFont="1" applyFill="1" applyBorder="1" applyAlignment="1">
      <alignment horizontal="center"/>
    </xf>
    <xf numFmtId="164" fontId="16" fillId="2" borderId="0" xfId="0" applyNumberFormat="1" applyFont="1" applyFill="1" applyBorder="1" applyAlignment="1">
      <alignment horizontal="center"/>
    </xf>
    <xf numFmtId="164" fontId="16" fillId="2" borderId="15" xfId="0" applyNumberFormat="1" applyFont="1" applyFill="1" applyBorder="1" applyAlignment="1">
      <alignment horizontal="center"/>
    </xf>
    <xf numFmtId="1" fontId="16" fillId="2" borderId="15" xfId="0" applyNumberFormat="1" applyFont="1" applyFill="1" applyBorder="1" applyAlignment="1">
      <alignment horizontal="center"/>
    </xf>
    <xf numFmtId="17" fontId="14" fillId="2" borderId="0" xfId="0" applyNumberFormat="1" applyFont="1" applyFill="1" applyAlignment="1">
      <alignment horizontal="center"/>
    </xf>
    <xf numFmtId="1" fontId="14" fillId="2" borderId="0" xfId="0" applyNumberFormat="1" applyFont="1" applyFill="1" applyAlignment="1">
      <alignment horizontal="center"/>
    </xf>
    <xf numFmtId="164" fontId="14" fillId="2" borderId="15" xfId="0" applyNumberFormat="1" applyFont="1" applyFill="1" applyBorder="1" applyAlignment="1">
      <alignment horizontal="center"/>
    </xf>
    <xf numFmtId="165" fontId="12" fillId="2" borderId="0" xfId="0" applyNumberFormat="1" applyFont="1" applyFill="1" applyAlignment="1">
      <alignment horizontal="center"/>
    </xf>
    <xf numFmtId="49" fontId="12" fillId="2" borderId="0" xfId="0" applyNumberFormat="1" applyFont="1" applyFill="1" applyAlignment="1">
      <alignment horizontal="center"/>
    </xf>
    <xf numFmtId="0" fontId="12" fillId="2" borderId="0" xfId="0" applyFont="1" applyFill="1" applyAlignment="1">
      <alignment horizontal="center"/>
    </xf>
    <xf numFmtId="17" fontId="12" fillId="2" borderId="0" xfId="0" applyNumberFormat="1" applyFont="1" applyFill="1" applyAlignment="1">
      <alignment horizontal="center"/>
    </xf>
    <xf numFmtId="164" fontId="12" fillId="2" borderId="0" xfId="0" applyNumberFormat="1" applyFont="1" applyFill="1" applyAlignment="1">
      <alignment horizontal="center"/>
    </xf>
    <xf numFmtId="1" fontId="12" fillId="2" borderId="0" xfId="0" applyNumberFormat="1" applyFont="1" applyFill="1" applyAlignment="1">
      <alignment horizontal="center"/>
    </xf>
    <xf numFmtId="0" fontId="12" fillId="2" borderId="15" xfId="0" applyFont="1" applyFill="1" applyBorder="1" applyAlignment="1">
      <alignment horizontal="center"/>
    </xf>
    <xf numFmtId="165" fontId="12" fillId="2" borderId="0" xfId="0" applyNumberFormat="1" applyFont="1" applyFill="1" applyBorder="1" applyAlignment="1">
      <alignment horizontal="center"/>
    </xf>
    <xf numFmtId="1" fontId="12" fillId="2" borderId="0" xfId="0" applyNumberFormat="1" applyFont="1" applyFill="1" applyBorder="1" applyAlignment="1">
      <alignment horizontal="center"/>
    </xf>
    <xf numFmtId="164" fontId="14" fillId="2" borderId="0" xfId="0" applyNumberFormat="1" applyFont="1" applyFill="1" applyBorder="1" applyAlignment="1">
      <alignment horizontal="center"/>
    </xf>
    <xf numFmtId="1" fontId="12" fillId="2" borderId="15" xfId="0" applyNumberFormat="1" applyFont="1" applyFill="1" applyBorder="1" applyAlignment="1">
      <alignment horizontal="center"/>
    </xf>
    <xf numFmtId="1" fontId="12" fillId="2" borderId="15" xfId="0" applyNumberFormat="1" applyFont="1" applyFill="1" applyBorder="1" applyAlignment="1">
      <alignment horizontal="right"/>
    </xf>
    <xf numFmtId="164" fontId="12" fillId="2" borderId="0" xfId="0" applyNumberFormat="1" applyFont="1" applyFill="1" applyBorder="1" applyAlignment="1">
      <alignment horizontal="left"/>
    </xf>
    <xf numFmtId="0" fontId="16" fillId="2" borderId="0" xfId="0" applyFont="1" applyFill="1" applyAlignment="1">
      <alignment horizontal="left"/>
    </xf>
    <xf numFmtId="0" fontId="14" fillId="2" borderId="0" xfId="0" applyFont="1" applyFill="1" applyAlignment="1">
      <alignment horizontal="left"/>
    </xf>
    <xf numFmtId="0" fontId="12" fillId="2" borderId="0" xfId="0" applyFont="1" applyFill="1" applyAlignment="1">
      <alignment horizontal="left"/>
    </xf>
    <xf numFmtId="165" fontId="12" fillId="2" borderId="0" xfId="0" applyNumberFormat="1" applyFont="1" applyFill="1" applyAlignment="1">
      <alignment horizontal="left"/>
    </xf>
    <xf numFmtId="49" fontId="14" fillId="2" borderId="0" xfId="0" applyNumberFormat="1" applyFont="1" applyFill="1" applyBorder="1" applyAlignment="1">
      <alignment horizontal="left"/>
    </xf>
    <xf numFmtId="49" fontId="12" fillId="2" borderId="0" xfId="0" applyNumberFormat="1" applyFont="1" applyFill="1" applyBorder="1" applyAlignment="1">
      <alignment horizontal="left"/>
    </xf>
    <xf numFmtId="49" fontId="12" fillId="2" borderId="0" xfId="0" applyNumberFormat="1" applyFont="1" applyFill="1" applyAlignment="1">
      <alignment horizontal="left"/>
    </xf>
    <xf numFmtId="49" fontId="14" fillId="2" borderId="0" xfId="0" applyNumberFormat="1" applyFont="1" applyFill="1" applyAlignment="1">
      <alignment horizontal="left"/>
    </xf>
    <xf numFmtId="165" fontId="12" fillId="2" borderId="0" xfId="0" applyNumberFormat="1" applyFont="1" applyFill="1" applyBorder="1" applyAlignment="1">
      <alignment horizontal="left"/>
    </xf>
    <xf numFmtId="0" fontId="0" fillId="0" borderId="16" xfId="0" applyBorder="1"/>
    <xf numFmtId="0" fontId="0" fillId="0" borderId="17" xfId="0" applyBorder="1"/>
    <xf numFmtId="17" fontId="14" fillId="2" borderId="0" xfId="0" applyNumberFormat="1" applyFont="1" applyFill="1" applyBorder="1" applyAlignment="1">
      <alignment horizontal="right"/>
    </xf>
    <xf numFmtId="0" fontId="16" fillId="2" borderId="0" xfId="0" applyFont="1" applyFill="1" applyAlignment="1">
      <alignment horizontal="right"/>
    </xf>
    <xf numFmtId="166" fontId="12" fillId="2" borderId="0" xfId="0" applyNumberFormat="1" applyFont="1" applyFill="1" applyAlignment="1">
      <alignment horizontal="right"/>
    </xf>
    <xf numFmtId="165" fontId="12" fillId="2" borderId="0" xfId="0" applyNumberFormat="1" applyFont="1" applyFill="1" applyAlignment="1">
      <alignment horizontal="right"/>
    </xf>
    <xf numFmtId="165" fontId="12" fillId="2" borderId="0" xfId="0" applyNumberFormat="1" applyFont="1" applyFill="1" applyBorder="1" applyAlignment="1">
      <alignment horizontal="right"/>
    </xf>
    <xf numFmtId="0" fontId="20" fillId="0" borderId="0" xfId="33" applyFont="1" applyFill="1" applyAlignment="1">
      <alignment vertical="top" wrapText="1"/>
    </xf>
    <xf numFmtId="164" fontId="14" fillId="2" borderId="0" xfId="0" applyNumberFormat="1" applyFont="1" applyFill="1" applyAlignment="1">
      <alignment horizontal="center"/>
    </xf>
    <xf numFmtId="0" fontId="14" fillId="2" borderId="15" xfId="0" applyFont="1" applyFill="1" applyBorder="1" applyAlignment="1">
      <alignment horizontal="center"/>
    </xf>
    <xf numFmtId="1" fontId="14" fillId="2" borderId="15" xfId="0" applyNumberFormat="1" applyFont="1" applyFill="1" applyBorder="1" applyAlignment="1">
      <alignment horizontal="center"/>
    </xf>
    <xf numFmtId="1" fontId="14" fillId="2" borderId="0" xfId="0" applyNumberFormat="1" applyFont="1" applyFill="1" applyBorder="1" applyAlignment="1">
      <alignment horizontal="center"/>
    </xf>
    <xf numFmtId="1" fontId="46" fillId="35" borderId="0" xfId="0" applyNumberFormat="1" applyFont="1" applyFill="1" applyBorder="1" applyAlignment="1">
      <alignment horizontal="left"/>
    </xf>
    <xf numFmtId="1" fontId="46" fillId="35" borderId="15" xfId="0" applyNumberFormat="1" applyFont="1" applyFill="1" applyBorder="1" applyAlignment="1">
      <alignment horizontal="left"/>
    </xf>
    <xf numFmtId="2" fontId="12" fillId="2" borderId="0" xfId="0" applyNumberFormat="1" applyFont="1" applyFill="1" applyBorder="1" applyAlignment="1">
      <alignment horizontal="right"/>
    </xf>
    <xf numFmtId="167" fontId="14" fillId="2" borderId="0" xfId="0" applyNumberFormat="1" applyFont="1" applyFill="1" applyBorder="1" applyAlignment="1">
      <alignment horizontal="left"/>
    </xf>
    <xf numFmtId="0" fontId="6" fillId="2" borderId="0" xfId="0" applyFont="1" applyFill="1" applyBorder="1" applyAlignment="1">
      <alignment horizontal="left" indent="1"/>
    </xf>
    <xf numFmtId="166" fontId="20" fillId="0" borderId="0" xfId="33" applyNumberFormat="1" applyFont="1" applyFill="1" applyAlignment="1">
      <alignment vertical="top" wrapText="1"/>
    </xf>
    <xf numFmtId="0" fontId="20" fillId="0" borderId="0" xfId="33" applyFont="1" applyFill="1"/>
    <xf numFmtId="0" fontId="20" fillId="0" borderId="0" xfId="33" applyFont="1" applyFill="1" applyAlignment="1">
      <alignment horizontal="center"/>
    </xf>
    <xf numFmtId="0" fontId="12" fillId="2" borderId="0" xfId="33" applyFont="1" applyFill="1" applyAlignment="1">
      <alignment horizontal="right"/>
    </xf>
    <xf numFmtId="164" fontId="12" fillId="2" borderId="0" xfId="33" applyNumberFormat="1" applyFont="1" applyFill="1" applyBorder="1" applyAlignment="1">
      <alignment horizontal="left"/>
    </xf>
    <xf numFmtId="0" fontId="12" fillId="2" borderId="0" xfId="33" applyFont="1" applyFill="1" applyAlignment="1">
      <alignment horizontal="center"/>
    </xf>
    <xf numFmtId="164" fontId="12" fillId="2" borderId="0" xfId="33" applyNumberFormat="1" applyFont="1" applyFill="1" applyBorder="1" applyAlignment="1">
      <alignment horizontal="right"/>
    </xf>
    <xf numFmtId="0" fontId="12" fillId="2" borderId="15" xfId="33" applyFont="1" applyFill="1" applyBorder="1" applyAlignment="1">
      <alignment horizontal="center"/>
    </xf>
    <xf numFmtId="0" fontId="12" fillId="2" borderId="0" xfId="33" applyFont="1" applyFill="1" applyBorder="1" applyAlignment="1">
      <alignment horizontal="center"/>
    </xf>
    <xf numFmtId="1" fontId="12" fillId="2" borderId="0" xfId="33" applyNumberFormat="1" applyFont="1" applyFill="1" applyAlignment="1">
      <alignment horizontal="center"/>
    </xf>
    <xf numFmtId="164" fontId="12" fillId="2" borderId="0" xfId="33" applyNumberFormat="1" applyFont="1" applyFill="1" applyAlignment="1">
      <alignment horizontal="center"/>
    </xf>
    <xf numFmtId="17" fontId="12" fillId="2" borderId="0" xfId="33" applyNumberFormat="1" applyFont="1" applyFill="1" applyAlignment="1">
      <alignment horizontal="center"/>
    </xf>
    <xf numFmtId="17" fontId="12" fillId="2" borderId="0" xfId="33" applyNumberFormat="1" applyFont="1" applyFill="1" applyBorder="1" applyAlignment="1">
      <alignment horizontal="center"/>
    </xf>
    <xf numFmtId="0" fontId="12" fillId="2" borderId="0" xfId="33" applyFont="1" applyFill="1" applyAlignment="1">
      <alignment horizontal="left"/>
    </xf>
    <xf numFmtId="49" fontId="12" fillId="2" borderId="0" xfId="33" applyNumberFormat="1" applyFont="1" applyFill="1" applyAlignment="1">
      <alignment horizontal="center"/>
    </xf>
    <xf numFmtId="165" fontId="12" fillId="2" borderId="0" xfId="33" applyNumberFormat="1" applyFont="1" applyFill="1" applyAlignment="1">
      <alignment horizontal="center"/>
    </xf>
    <xf numFmtId="165" fontId="12" fillId="2" borderId="0" xfId="33" applyNumberFormat="1" applyFont="1" applyFill="1" applyAlignment="1">
      <alignment horizontal="right"/>
    </xf>
    <xf numFmtId="165" fontId="12" fillId="2" borderId="0" xfId="33" applyNumberFormat="1" applyFont="1" applyFill="1" applyBorder="1" applyAlignment="1">
      <alignment horizontal="center"/>
    </xf>
    <xf numFmtId="1" fontId="12" fillId="2" borderId="0" xfId="33" applyNumberFormat="1" applyFont="1" applyFill="1" applyBorder="1" applyAlignment="1">
      <alignment horizontal="center"/>
    </xf>
    <xf numFmtId="164" fontId="12" fillId="2" borderId="0" xfId="33" applyNumberFormat="1" applyFont="1" applyFill="1" applyBorder="1" applyAlignment="1">
      <alignment horizontal="center"/>
    </xf>
    <xf numFmtId="0" fontId="12" fillId="2" borderId="0" xfId="33" applyFont="1" applyFill="1" applyBorder="1" applyAlignment="1">
      <alignment horizontal="left"/>
    </xf>
    <xf numFmtId="49" fontId="12" fillId="2" borderId="0" xfId="33" applyNumberFormat="1" applyFont="1" applyFill="1" applyBorder="1" applyAlignment="1">
      <alignment horizontal="center"/>
    </xf>
    <xf numFmtId="165" fontId="12" fillId="2" borderId="0" xfId="33" applyNumberFormat="1" applyFont="1" applyFill="1" applyBorder="1" applyAlignment="1">
      <alignment horizontal="right"/>
    </xf>
    <xf numFmtId="0" fontId="12" fillId="2" borderId="0" xfId="33" applyFont="1" applyFill="1" applyBorder="1" applyAlignment="1">
      <alignment horizontal="right"/>
    </xf>
    <xf numFmtId="166" fontId="12" fillId="2" borderId="0" xfId="33" applyNumberFormat="1" applyFont="1" applyFill="1" applyAlignment="1">
      <alignment horizontal="right"/>
    </xf>
    <xf numFmtId="1" fontId="12" fillId="2" borderId="15" xfId="33" applyNumberFormat="1" applyFont="1" applyFill="1" applyBorder="1" applyAlignment="1">
      <alignment horizontal="center"/>
    </xf>
    <xf numFmtId="0" fontId="14" fillId="2" borderId="0" xfId="33" applyFont="1" applyFill="1" applyAlignment="1">
      <alignment horizontal="right"/>
    </xf>
    <xf numFmtId="0" fontId="14" fillId="2" borderId="0" xfId="33" applyFont="1" applyFill="1" applyAlignment="1">
      <alignment horizontal="left"/>
    </xf>
    <xf numFmtId="0" fontId="14" fillId="2" borderId="0" xfId="33" applyFont="1" applyFill="1" applyAlignment="1">
      <alignment horizontal="center"/>
    </xf>
    <xf numFmtId="164" fontId="14" fillId="2" borderId="0" xfId="33" applyNumberFormat="1" applyFont="1" applyFill="1" applyBorder="1" applyAlignment="1">
      <alignment horizontal="right"/>
    </xf>
    <xf numFmtId="164" fontId="14" fillId="2" borderId="15" xfId="33" applyNumberFormat="1" applyFont="1" applyFill="1" applyBorder="1" applyAlignment="1">
      <alignment horizontal="center"/>
    </xf>
    <xf numFmtId="164" fontId="14" fillId="2" borderId="0" xfId="33" applyNumberFormat="1" applyFont="1" applyFill="1" applyBorder="1" applyAlignment="1">
      <alignment horizontal="center"/>
    </xf>
    <xf numFmtId="0" fontId="14" fillId="2" borderId="0" xfId="33" applyFont="1" applyFill="1" applyBorder="1" applyAlignment="1">
      <alignment horizontal="center"/>
    </xf>
    <xf numFmtId="1" fontId="14" fillId="2" borderId="0" xfId="33" applyNumberFormat="1" applyFont="1" applyFill="1" applyAlignment="1">
      <alignment horizontal="center"/>
    </xf>
    <xf numFmtId="17" fontId="14" fillId="2" borderId="0" xfId="33" applyNumberFormat="1" applyFont="1" applyFill="1" applyAlignment="1">
      <alignment horizontal="center"/>
    </xf>
    <xf numFmtId="17" fontId="14" fillId="2" borderId="0" xfId="33" applyNumberFormat="1" applyFont="1" applyFill="1" applyBorder="1" applyAlignment="1">
      <alignment horizontal="center"/>
    </xf>
    <xf numFmtId="49" fontId="14" fillId="2" borderId="0" xfId="33" applyNumberFormat="1" applyFont="1" applyFill="1" applyAlignment="1">
      <alignment horizontal="center"/>
    </xf>
    <xf numFmtId="164" fontId="16" fillId="2" borderId="0" xfId="33" applyNumberFormat="1" applyFont="1" applyFill="1" applyBorder="1" applyAlignment="1"/>
    <xf numFmtId="1" fontId="16" fillId="2" borderId="15" xfId="33" applyNumberFormat="1" applyFont="1" applyFill="1" applyBorder="1" applyAlignment="1">
      <alignment horizontal="center"/>
    </xf>
    <xf numFmtId="1" fontId="16" fillId="2" borderId="0" xfId="33" applyNumberFormat="1" applyFont="1" applyFill="1" applyBorder="1" applyAlignment="1">
      <alignment horizontal="center"/>
    </xf>
    <xf numFmtId="164" fontId="16" fillId="2" borderId="0" xfId="33" applyNumberFormat="1" applyFont="1" applyFill="1" applyBorder="1" applyAlignment="1">
      <alignment horizontal="center"/>
    </xf>
    <xf numFmtId="17" fontId="16" fillId="2" borderId="0" xfId="33" applyNumberFormat="1" applyFont="1" applyFill="1" applyBorder="1" applyAlignment="1">
      <alignment horizontal="center"/>
    </xf>
    <xf numFmtId="0" fontId="16" fillId="2" borderId="0" xfId="33" applyFont="1" applyFill="1" applyAlignment="1">
      <alignment horizontal="left"/>
    </xf>
    <xf numFmtId="0" fontId="16" fillId="2" borderId="0" xfId="33" applyFont="1" applyFill="1" applyAlignment="1">
      <alignment horizontal="center"/>
    </xf>
    <xf numFmtId="0" fontId="16" fillId="2" borderId="0" xfId="33" applyFont="1" applyFill="1" applyAlignment="1">
      <alignment horizontal="right"/>
    </xf>
    <xf numFmtId="1" fontId="16" fillId="2" borderId="0" xfId="33" applyNumberFormat="1" applyFont="1" applyFill="1" applyBorder="1" applyAlignment="1"/>
    <xf numFmtId="164" fontId="16" fillId="2" borderId="15" xfId="33" applyNumberFormat="1" applyFont="1" applyFill="1" applyBorder="1" applyAlignment="1">
      <alignment horizontal="center"/>
    </xf>
    <xf numFmtId="0" fontId="15" fillId="2" borderId="0" xfId="33" applyFont="1" applyFill="1" applyBorder="1" applyAlignment="1">
      <alignment horizontal="center"/>
    </xf>
    <xf numFmtId="0" fontId="9" fillId="0" borderId="15" xfId="33" applyFont="1" applyBorder="1" applyAlignment="1">
      <alignment horizontal="center"/>
    </xf>
    <xf numFmtId="0" fontId="18" fillId="2" borderId="0" xfId="33" applyFont="1" applyFill="1" applyBorder="1" applyAlignment="1">
      <alignment horizontal="center"/>
    </xf>
    <xf numFmtId="17" fontId="14" fillId="2" borderId="0" xfId="33" applyNumberFormat="1" applyFont="1" applyFill="1" applyBorder="1" applyAlignment="1">
      <alignment horizontal="right"/>
    </xf>
    <xf numFmtId="49" fontId="14" fillId="2" borderId="0" xfId="33" applyNumberFormat="1" applyFont="1" applyFill="1" applyBorder="1" applyAlignment="1">
      <alignment horizontal="center"/>
    </xf>
    <xf numFmtId="1" fontId="12" fillId="2" borderId="0" xfId="33" applyNumberFormat="1" applyFont="1" applyFill="1" applyBorder="1" applyAlignment="1">
      <alignment horizontal="right"/>
    </xf>
    <xf numFmtId="164" fontId="12" fillId="2" borderId="0" xfId="33" applyNumberFormat="1" applyFont="1" applyFill="1" applyAlignment="1">
      <alignment horizontal="right"/>
    </xf>
    <xf numFmtId="1" fontId="12" fillId="2" borderId="15" xfId="33" applyNumberFormat="1" applyFont="1" applyFill="1" applyBorder="1" applyAlignment="1">
      <alignment horizontal="right"/>
    </xf>
    <xf numFmtId="0" fontId="12" fillId="2" borderId="15" xfId="33" applyFont="1" applyFill="1" applyBorder="1" applyAlignment="1">
      <alignment horizontal="right"/>
    </xf>
    <xf numFmtId="1" fontId="12" fillId="2" borderId="0" xfId="33" applyNumberFormat="1" applyFont="1" applyFill="1" applyAlignment="1">
      <alignment horizontal="right"/>
    </xf>
    <xf numFmtId="17" fontId="12" fillId="2" borderId="0" xfId="33" applyNumberFormat="1" applyFont="1" applyFill="1" applyAlignment="1">
      <alignment horizontal="left"/>
    </xf>
    <xf numFmtId="17" fontId="12" fillId="2" borderId="0" xfId="33" applyNumberFormat="1" applyFont="1" applyFill="1" applyBorder="1" applyAlignment="1">
      <alignment horizontal="left"/>
    </xf>
    <xf numFmtId="49" fontId="12" fillId="2" borderId="0" xfId="33" applyNumberFormat="1" applyFont="1" applyFill="1" applyAlignment="1">
      <alignment horizontal="left"/>
    </xf>
    <xf numFmtId="165" fontId="12" fillId="2" borderId="0" xfId="33" applyNumberFormat="1" applyFont="1" applyFill="1" applyAlignment="1">
      <alignment horizontal="left"/>
    </xf>
    <xf numFmtId="49" fontId="12" fillId="2" borderId="0" xfId="33" applyNumberFormat="1" applyFont="1" applyFill="1" applyBorder="1" applyAlignment="1">
      <alignment horizontal="left"/>
    </xf>
    <xf numFmtId="165" fontId="12" fillId="2" borderId="0" xfId="33" applyNumberFormat="1" applyFont="1" applyFill="1" applyBorder="1" applyAlignment="1">
      <alignment horizontal="left"/>
    </xf>
    <xf numFmtId="2" fontId="12" fillId="2" borderId="0" xfId="33" applyNumberFormat="1" applyFont="1" applyFill="1" applyBorder="1" applyAlignment="1">
      <alignment horizontal="right"/>
    </xf>
    <xf numFmtId="168" fontId="12" fillId="2" borderId="0" xfId="33" applyNumberFormat="1" applyFont="1" applyFill="1" applyAlignment="1">
      <alignment horizontal="left"/>
    </xf>
    <xf numFmtId="168" fontId="12" fillId="2" borderId="0" xfId="33" applyNumberFormat="1" applyFont="1" applyFill="1" applyBorder="1" applyAlignment="1">
      <alignment horizontal="left"/>
    </xf>
    <xf numFmtId="166" fontId="12" fillId="2" borderId="0" xfId="33" applyNumberFormat="1" applyFont="1" applyFill="1" applyAlignment="1">
      <alignment horizontal="left"/>
    </xf>
    <xf numFmtId="0" fontId="14" fillId="2" borderId="0" xfId="33" applyFont="1" applyFill="1" applyBorder="1" applyAlignment="1">
      <alignment horizontal="right"/>
    </xf>
    <xf numFmtId="1" fontId="14" fillId="2" borderId="0" xfId="33" applyNumberFormat="1" applyFont="1" applyFill="1" applyBorder="1" applyAlignment="1">
      <alignment horizontal="center"/>
    </xf>
    <xf numFmtId="164" fontId="14" fillId="2" borderId="0" xfId="33" applyNumberFormat="1" applyFont="1" applyFill="1" applyAlignment="1">
      <alignment horizontal="center"/>
    </xf>
    <xf numFmtId="1" fontId="14" fillId="2" borderId="15" xfId="33" applyNumberFormat="1" applyFont="1" applyFill="1" applyBorder="1" applyAlignment="1">
      <alignment horizontal="center"/>
    </xf>
    <xf numFmtId="1" fontId="46" fillId="35" borderId="15" xfId="33" applyNumberFormat="1" applyFont="1" applyFill="1" applyBorder="1" applyAlignment="1">
      <alignment horizontal="left"/>
    </xf>
    <xf numFmtId="1" fontId="46" fillId="35" borderId="0" xfId="33" applyNumberFormat="1" applyFont="1" applyFill="1" applyBorder="1" applyAlignment="1">
      <alignment horizontal="left"/>
    </xf>
    <xf numFmtId="0" fontId="14" fillId="2" borderId="15" xfId="33" applyFont="1" applyFill="1" applyBorder="1" applyAlignment="1">
      <alignment horizontal="center"/>
    </xf>
    <xf numFmtId="0" fontId="14" fillId="2" borderId="15" xfId="33" applyFont="1" applyFill="1" applyBorder="1" applyAlignment="1">
      <alignment horizontal="right"/>
    </xf>
    <xf numFmtId="17" fontId="14" fillId="2" borderId="0" xfId="33" applyNumberFormat="1" applyFont="1" applyFill="1" applyAlignment="1">
      <alignment horizontal="left"/>
    </xf>
    <xf numFmtId="17" fontId="14" fillId="2" borderId="0" xfId="33" applyNumberFormat="1" applyFont="1" applyFill="1" applyBorder="1" applyAlignment="1">
      <alignment horizontal="left"/>
    </xf>
    <xf numFmtId="49" fontId="14" fillId="2" borderId="0" xfId="33" applyNumberFormat="1" applyFont="1" applyFill="1" applyAlignment="1">
      <alignment horizontal="left"/>
    </xf>
    <xf numFmtId="164" fontId="16" fillId="2" borderId="15" xfId="33" applyNumberFormat="1" applyFont="1" applyFill="1" applyBorder="1" applyAlignment="1"/>
    <xf numFmtId="1" fontId="16" fillId="2" borderId="15" xfId="33" applyNumberFormat="1" applyFont="1" applyFill="1" applyBorder="1" applyAlignment="1"/>
    <xf numFmtId="2" fontId="16" fillId="2" borderId="0" xfId="33" applyNumberFormat="1" applyFont="1" applyFill="1" applyBorder="1" applyAlignment="1"/>
    <xf numFmtId="17" fontId="16" fillId="2" borderId="0" xfId="33" applyNumberFormat="1" applyFont="1" applyFill="1" applyBorder="1" applyAlignment="1">
      <alignment horizontal="left"/>
    </xf>
    <xf numFmtId="0" fontId="13" fillId="2" borderId="0" xfId="33" applyFont="1" applyFill="1" applyAlignment="1">
      <alignment horizontal="left"/>
    </xf>
    <xf numFmtId="0" fontId="17" fillId="2" borderId="15" xfId="33" applyFont="1" applyFill="1" applyBorder="1" applyAlignment="1"/>
    <xf numFmtId="0" fontId="14" fillId="2" borderId="0" xfId="33" applyFont="1" applyFill="1" applyBorder="1" applyAlignment="1">
      <alignment horizontal="left"/>
    </xf>
    <xf numFmtId="0" fontId="13" fillId="2" borderId="0" xfId="33" applyFont="1" applyFill="1" applyAlignment="1"/>
    <xf numFmtId="167" fontId="14" fillId="2" borderId="0" xfId="33" applyNumberFormat="1" applyFont="1" applyFill="1" applyBorder="1" applyAlignment="1">
      <alignment horizontal="left"/>
    </xf>
    <xf numFmtId="49" fontId="14" fillId="2" borderId="0" xfId="33" applyNumberFormat="1" applyFont="1" applyFill="1" applyBorder="1" applyAlignment="1">
      <alignment horizontal="left"/>
    </xf>
    <xf numFmtId="0" fontId="22" fillId="0" borderId="0" xfId="33" applyFont="1" applyFill="1"/>
    <xf numFmtId="0" fontId="23" fillId="0" borderId="0" xfId="33" applyFont="1" applyFill="1" applyAlignment="1">
      <alignment vertical="top" wrapText="1"/>
    </xf>
    <xf numFmtId="166" fontId="20" fillId="0" borderId="0" xfId="33" applyNumberFormat="1" applyFont="1" applyFill="1" applyAlignment="1">
      <alignment horizontal="left"/>
    </xf>
    <xf numFmtId="164" fontId="12" fillId="35" borderId="0" xfId="33" applyNumberFormat="1" applyFont="1" applyFill="1" applyBorder="1" applyAlignment="1">
      <alignment horizontal="center"/>
    </xf>
    <xf numFmtId="0" fontId="13" fillId="35" borderId="0" xfId="33" applyFont="1" applyFill="1" applyAlignment="1">
      <alignment horizontal="center"/>
    </xf>
    <xf numFmtId="0" fontId="20" fillId="0" borderId="0" xfId="33" applyFont="1" applyFill="1" applyBorder="1" applyAlignment="1">
      <alignment horizontal="center"/>
    </xf>
    <xf numFmtId="0" fontId="20" fillId="0" borderId="15" xfId="33" applyFont="1" applyFill="1" applyBorder="1" applyAlignment="1">
      <alignment horizontal="center"/>
    </xf>
    <xf numFmtId="0" fontId="22" fillId="0" borderId="0" xfId="33" applyFont="1" applyFill="1" applyBorder="1" applyAlignment="1">
      <alignment horizontal="center"/>
    </xf>
    <xf numFmtId="0" fontId="22" fillId="0" borderId="15" xfId="33" applyFont="1" applyFill="1" applyBorder="1" applyAlignment="1">
      <alignment horizontal="center"/>
    </xf>
    <xf numFmtId="0" fontId="22" fillId="0" borderId="0" xfId="33" applyFont="1" applyFill="1" applyAlignment="1">
      <alignment horizontal="center"/>
    </xf>
    <xf numFmtId="0" fontId="20" fillId="0" borderId="0" xfId="33" applyFont="1" applyFill="1" applyBorder="1" applyAlignment="1">
      <alignment horizontal="center" vertical="top" wrapText="1"/>
    </xf>
    <xf numFmtId="0" fontId="21" fillId="0" borderId="0" xfId="33" applyFont="1" applyFill="1" applyBorder="1" applyAlignment="1">
      <alignment horizontal="center"/>
    </xf>
    <xf numFmtId="0" fontId="6" fillId="35" borderId="0" xfId="0" applyFont="1" applyFill="1" applyBorder="1" applyAlignment="1">
      <alignment horizontal="left" indent="1"/>
    </xf>
    <xf numFmtId="0" fontId="1" fillId="3" borderId="0" xfId="33" applyFont="1" applyFill="1"/>
    <xf numFmtId="0" fontId="26" fillId="3" borderId="0" xfId="33" applyFont="1" applyFill="1"/>
    <xf numFmtId="169" fontId="27" fillId="2" borderId="20" xfId="33" applyNumberFormat="1" applyFont="1" applyFill="1" applyBorder="1" applyAlignment="1">
      <alignment horizontal="right"/>
    </xf>
    <xf numFmtId="0" fontId="1" fillId="2" borderId="21" xfId="33" applyFont="1" applyFill="1" applyBorder="1"/>
    <xf numFmtId="0" fontId="1" fillId="2" borderId="22" xfId="33" applyFont="1" applyFill="1" applyBorder="1"/>
    <xf numFmtId="0" fontId="1" fillId="2" borderId="23" xfId="33" applyFont="1" applyFill="1" applyBorder="1"/>
    <xf numFmtId="0" fontId="1" fillId="2" borderId="0" xfId="33" applyFont="1" applyFill="1" applyBorder="1"/>
    <xf numFmtId="0" fontId="1" fillId="2" borderId="24" xfId="33" applyFont="1" applyFill="1" applyBorder="1"/>
    <xf numFmtId="0" fontId="1" fillId="2" borderId="23" xfId="33" applyFont="1" applyFill="1" applyBorder="1" applyAlignment="1">
      <alignment horizontal="left" indent="1"/>
    </xf>
    <xf numFmtId="0" fontId="27" fillId="2" borderId="23" xfId="33" applyFont="1" applyFill="1" applyBorder="1"/>
    <xf numFmtId="0" fontId="28" fillId="2" borderId="23" xfId="33" applyFont="1" applyFill="1" applyBorder="1"/>
    <xf numFmtId="0" fontId="1" fillId="2" borderId="0" xfId="33" applyFont="1" applyFill="1" applyBorder="1" applyAlignment="1">
      <alignment horizontal="left" indent="1"/>
    </xf>
    <xf numFmtId="0" fontId="1" fillId="2" borderId="0" xfId="33" applyFont="1" applyFill="1" applyBorder="1" applyAlignment="1">
      <alignment horizontal="left" indent="3"/>
    </xf>
    <xf numFmtId="0" fontId="1" fillId="2" borderId="23" xfId="33" applyFont="1" applyFill="1" applyBorder="1" applyAlignment="1">
      <alignment horizontal="left" indent="8"/>
    </xf>
    <xf numFmtId="0" fontId="1" fillId="2" borderId="25" xfId="33" applyFont="1" applyFill="1" applyBorder="1"/>
    <xf numFmtId="0" fontId="1" fillId="35" borderId="25" xfId="33" applyFont="1" applyFill="1" applyBorder="1"/>
    <xf numFmtId="0" fontId="1" fillId="35" borderId="26" xfId="33" applyFont="1" applyFill="1" applyBorder="1"/>
    <xf numFmtId="0" fontId="26" fillId="2" borderId="0" xfId="33" applyFont="1" applyFill="1"/>
    <xf numFmtId="0" fontId="8" fillId="2" borderId="0" xfId="0" applyFont="1" applyFill="1" applyBorder="1"/>
    <xf numFmtId="0" fontId="26" fillId="36" borderId="0" xfId="33" applyFont="1" applyFill="1"/>
    <xf numFmtId="169" fontId="27" fillId="2" borderId="21" xfId="33" applyNumberFormat="1" applyFont="1" applyFill="1" applyBorder="1" applyAlignment="1">
      <alignment horizontal="right"/>
    </xf>
    <xf numFmtId="0" fontId="1" fillId="35" borderId="27" xfId="33" applyFont="1" applyFill="1" applyBorder="1"/>
    <xf numFmtId="0" fontId="1" fillId="36" borderId="0" xfId="33" applyFont="1" applyFill="1" applyBorder="1"/>
    <xf numFmtId="0" fontId="20" fillId="35" borderId="0" xfId="0" applyFont="1" applyFill="1" applyBorder="1" applyAlignment="1">
      <alignment horizontal="center"/>
    </xf>
    <xf numFmtId="164" fontId="22" fillId="35" borderId="0" xfId="0" applyNumberFormat="1" applyFont="1" applyFill="1" applyBorder="1" applyAlignment="1">
      <alignment horizontal="center"/>
    </xf>
    <xf numFmtId="1" fontId="22" fillId="35" borderId="0" xfId="0" applyNumberFormat="1" applyFont="1" applyFill="1" applyBorder="1" applyAlignment="1">
      <alignment horizontal="center"/>
    </xf>
    <xf numFmtId="164" fontId="21" fillId="35" borderId="0" xfId="0" applyNumberFormat="1" applyFont="1" applyFill="1" applyBorder="1" applyAlignment="1">
      <alignment horizontal="center"/>
    </xf>
    <xf numFmtId="1" fontId="20" fillId="35" borderId="0" xfId="0" applyNumberFormat="1" applyFont="1" applyFill="1" applyBorder="1" applyAlignment="1">
      <alignment horizontal="center"/>
    </xf>
    <xf numFmtId="164" fontId="21" fillId="35" borderId="0" xfId="0" applyNumberFormat="1" applyFont="1" applyFill="1" applyBorder="1" applyAlignment="1">
      <alignment horizontal="right"/>
    </xf>
    <xf numFmtId="0" fontId="20" fillId="35" borderId="0" xfId="0" applyFont="1" applyFill="1" applyBorder="1" applyAlignment="1">
      <alignment horizontal="right"/>
    </xf>
    <xf numFmtId="164" fontId="19" fillId="35" borderId="18" xfId="0" applyNumberFormat="1" applyFont="1" applyFill="1" applyBorder="1" applyAlignment="1">
      <alignment horizontal="center"/>
    </xf>
    <xf numFmtId="164" fontId="22" fillId="35" borderId="18" xfId="0" applyNumberFormat="1" applyFont="1" applyFill="1" applyBorder="1" applyAlignment="1"/>
    <xf numFmtId="1" fontId="22" fillId="35" borderId="18" xfId="0" applyNumberFormat="1" applyFont="1" applyFill="1" applyBorder="1" applyAlignment="1"/>
    <xf numFmtId="164" fontId="21" fillId="35" borderId="18" xfId="0" applyNumberFormat="1" applyFont="1" applyFill="1" applyBorder="1" applyAlignment="1">
      <alignment horizontal="center"/>
    </xf>
    <xf numFmtId="1" fontId="21" fillId="35" borderId="18" xfId="0" applyNumberFormat="1" applyFont="1" applyFill="1" applyBorder="1" applyAlignment="1">
      <alignment horizontal="right"/>
    </xf>
    <xf numFmtId="164" fontId="21" fillId="35" borderId="18" xfId="0" applyNumberFormat="1" applyFont="1" applyFill="1" applyBorder="1" applyAlignment="1">
      <alignment horizontal="right"/>
    </xf>
    <xf numFmtId="0" fontId="20" fillId="35" borderId="0" xfId="33" applyFont="1" applyFill="1" applyBorder="1" applyAlignment="1">
      <alignment horizontal="center"/>
    </xf>
    <xf numFmtId="164" fontId="22" fillId="35" borderId="0" xfId="33" applyNumberFormat="1" applyFont="1" applyFill="1" applyBorder="1" applyAlignment="1">
      <alignment horizontal="center"/>
    </xf>
    <xf numFmtId="1" fontId="22" fillId="35" borderId="0" xfId="33" applyNumberFormat="1" applyFont="1" applyFill="1" applyBorder="1" applyAlignment="1">
      <alignment horizontal="center"/>
    </xf>
    <xf numFmtId="164" fontId="21" fillId="35" borderId="0" xfId="33" applyNumberFormat="1" applyFont="1" applyFill="1" applyBorder="1" applyAlignment="1">
      <alignment horizontal="center"/>
    </xf>
    <xf numFmtId="1" fontId="20" fillId="35" borderId="0" xfId="33" applyNumberFormat="1" applyFont="1" applyFill="1" applyBorder="1" applyAlignment="1">
      <alignment horizontal="center"/>
    </xf>
    <xf numFmtId="164" fontId="21" fillId="35" borderId="0" xfId="33" applyNumberFormat="1" applyFont="1" applyFill="1" applyBorder="1" applyAlignment="1">
      <alignment horizontal="right"/>
    </xf>
    <xf numFmtId="0" fontId="21" fillId="35" borderId="0" xfId="0" applyFont="1" applyFill="1" applyBorder="1" applyAlignment="1">
      <alignment horizontal="right"/>
    </xf>
    <xf numFmtId="164" fontId="22" fillId="35" borderId="18" xfId="33" applyNumberFormat="1" applyFont="1" applyFill="1" applyBorder="1" applyAlignment="1"/>
    <xf numFmtId="1" fontId="22" fillId="35" borderId="18" xfId="33" applyNumberFormat="1" applyFont="1" applyFill="1" applyBorder="1" applyAlignment="1"/>
    <xf numFmtId="164" fontId="21" fillId="35" borderId="18" xfId="33" applyNumberFormat="1" applyFont="1" applyFill="1" applyBorder="1" applyAlignment="1">
      <alignment horizontal="center"/>
    </xf>
    <xf numFmtId="1" fontId="21" fillId="35" borderId="18" xfId="33" applyNumberFormat="1" applyFont="1" applyFill="1" applyBorder="1" applyAlignment="1">
      <alignment horizontal="right"/>
    </xf>
    <xf numFmtId="164" fontId="21" fillId="35" borderId="18" xfId="33" applyNumberFormat="1" applyFont="1" applyFill="1" applyBorder="1" applyAlignment="1">
      <alignment horizontal="right"/>
    </xf>
    <xf numFmtId="167" fontId="14" fillId="2" borderId="0" xfId="0" applyNumberFormat="1" applyFont="1" applyFill="1" applyBorder="1" applyAlignment="1">
      <alignment horizontal="right"/>
    </xf>
    <xf numFmtId="167" fontId="14" fillId="2" borderId="0" xfId="33" applyNumberFormat="1" applyFont="1" applyFill="1" applyBorder="1" applyAlignment="1">
      <alignment horizontal="right"/>
    </xf>
    <xf numFmtId="0" fontId="22" fillId="0" borderId="0" xfId="33" applyFont="1" applyFill="1" applyAlignment="1">
      <alignment horizontal="right"/>
    </xf>
    <xf numFmtId="166" fontId="12" fillId="35" borderId="0" xfId="0" applyNumberFormat="1" applyFont="1" applyFill="1" applyAlignment="1">
      <alignment horizontal="left"/>
    </xf>
    <xf numFmtId="49" fontId="12" fillId="35" borderId="0" xfId="0" applyNumberFormat="1" applyFont="1" applyFill="1" applyAlignment="1">
      <alignment horizontal="left"/>
    </xf>
    <xf numFmtId="0" fontId="12" fillId="35" borderId="0" xfId="0" applyFont="1" applyFill="1" applyAlignment="1">
      <alignment horizontal="left"/>
    </xf>
    <xf numFmtId="168" fontId="12" fillId="35" borderId="0" xfId="0" applyNumberFormat="1" applyFont="1" applyFill="1" applyBorder="1" applyAlignment="1">
      <alignment horizontal="left"/>
    </xf>
    <xf numFmtId="168" fontId="12" fillId="35" borderId="0" xfId="0" applyNumberFormat="1" applyFont="1" applyFill="1" applyAlignment="1">
      <alignment horizontal="left"/>
    </xf>
    <xf numFmtId="0" fontId="12" fillId="35" borderId="15" xfId="0" applyFont="1" applyFill="1" applyBorder="1" applyAlignment="1">
      <alignment horizontal="right"/>
    </xf>
    <xf numFmtId="1" fontId="12" fillId="35" borderId="0" xfId="0" applyNumberFormat="1" applyFont="1" applyFill="1" applyAlignment="1">
      <alignment horizontal="right"/>
    </xf>
    <xf numFmtId="164" fontId="12" fillId="35" borderId="0" xfId="0" applyNumberFormat="1" applyFont="1" applyFill="1" applyAlignment="1">
      <alignment horizontal="right"/>
    </xf>
    <xf numFmtId="1" fontId="12" fillId="35" borderId="15" xfId="0" applyNumberFormat="1" applyFont="1" applyFill="1" applyBorder="1" applyAlignment="1">
      <alignment horizontal="right"/>
    </xf>
    <xf numFmtId="164" fontId="12" fillId="35" borderId="0" xfId="0" applyNumberFormat="1" applyFont="1" applyFill="1" applyBorder="1" applyAlignment="1">
      <alignment horizontal="right"/>
    </xf>
    <xf numFmtId="2" fontId="12" fillId="35" borderId="0" xfId="0" applyNumberFormat="1" applyFont="1" applyFill="1" applyBorder="1" applyAlignment="1">
      <alignment horizontal="right"/>
    </xf>
    <xf numFmtId="1" fontId="12" fillId="35" borderId="0" xfId="0" applyNumberFormat="1" applyFont="1" applyFill="1" applyBorder="1" applyAlignment="1">
      <alignment horizontal="right"/>
    </xf>
    <xf numFmtId="166" fontId="20" fillId="0" borderId="0" xfId="0" applyNumberFormat="1" applyFont="1" applyFill="1" applyAlignment="1">
      <alignment horizontal="left"/>
    </xf>
    <xf numFmtId="0" fontId="47" fillId="0" borderId="0" xfId="33" applyFont="1" applyFill="1"/>
    <xf numFmtId="0" fontId="21" fillId="0" borderId="0" xfId="33" applyFont="1" applyFill="1" applyBorder="1" applyAlignment="1">
      <alignment horizontal="right"/>
    </xf>
    <xf numFmtId="1" fontId="18" fillId="2" borderId="0" xfId="0" applyNumberFormat="1" applyFont="1" applyFill="1" applyBorder="1" applyAlignment="1">
      <alignment horizontal="center"/>
    </xf>
    <xf numFmtId="0" fontId="9" fillId="0" borderId="0" xfId="0" applyFont="1" applyBorder="1" applyAlignment="1">
      <alignment horizontal="center"/>
    </xf>
    <xf numFmtId="0" fontId="9" fillId="0" borderId="0" xfId="0" applyFont="1" applyAlignment="1">
      <alignment horizontal="center"/>
    </xf>
    <xf numFmtId="0" fontId="9" fillId="0" borderId="15" xfId="0" applyFont="1" applyBorder="1" applyAlignment="1">
      <alignment horizontal="center"/>
    </xf>
    <xf numFmtId="164" fontId="15" fillId="2" borderId="0" xfId="0" applyNumberFormat="1" applyFont="1" applyFill="1" applyBorder="1" applyAlignment="1">
      <alignment horizontal="center"/>
    </xf>
    <xf numFmtId="0" fontId="10" fillId="0" borderId="0" xfId="0" applyFont="1" applyAlignment="1">
      <alignment horizontal="center"/>
    </xf>
    <xf numFmtId="0" fontId="15" fillId="2" borderId="19" xfId="0" applyFont="1" applyFill="1" applyBorder="1" applyAlignment="1">
      <alignment horizontal="center"/>
    </xf>
    <xf numFmtId="0" fontId="15" fillId="2" borderId="15" xfId="0" applyFont="1" applyFill="1" applyBorder="1" applyAlignment="1">
      <alignment horizontal="center"/>
    </xf>
    <xf numFmtId="1" fontId="15" fillId="2" borderId="0" xfId="0" applyNumberFormat="1" applyFont="1" applyFill="1" applyBorder="1" applyAlignment="1">
      <alignment horizontal="center"/>
    </xf>
    <xf numFmtId="1" fontId="15" fillId="2" borderId="15" xfId="0" applyNumberFormat="1" applyFont="1" applyFill="1" applyBorder="1" applyAlignment="1">
      <alignment horizontal="center"/>
    </xf>
    <xf numFmtId="0" fontId="18" fillId="2" borderId="19" xfId="0" applyFont="1" applyFill="1" applyBorder="1" applyAlignment="1">
      <alignment horizontal="center"/>
    </xf>
    <xf numFmtId="0" fontId="18" fillId="2" borderId="15" xfId="0" applyFont="1" applyFill="1" applyBorder="1" applyAlignment="1">
      <alignment horizontal="center"/>
    </xf>
    <xf numFmtId="0" fontId="0" fillId="0" borderId="15" xfId="0" applyBorder="1" applyAlignment="1">
      <alignment horizontal="center"/>
    </xf>
    <xf numFmtId="1" fontId="18" fillId="35" borderId="0" xfId="33" applyNumberFormat="1" applyFont="1" applyFill="1" applyBorder="1" applyAlignment="1">
      <alignment horizontal="center"/>
    </xf>
    <xf numFmtId="0" fontId="9" fillId="35" borderId="0" xfId="33" applyFont="1" applyFill="1" applyBorder="1" applyAlignment="1">
      <alignment horizontal="center"/>
    </xf>
    <xf numFmtId="0" fontId="9" fillId="0" borderId="0" xfId="33" applyFont="1" applyAlignment="1">
      <alignment horizontal="center"/>
    </xf>
    <xf numFmtId="0" fontId="9" fillId="0" borderId="15" xfId="33" applyFont="1" applyBorder="1" applyAlignment="1">
      <alignment horizontal="center"/>
    </xf>
    <xf numFmtId="164" fontId="15" fillId="2" borderId="0" xfId="33" applyNumberFormat="1" applyFont="1" applyFill="1" applyBorder="1" applyAlignment="1">
      <alignment horizontal="center"/>
    </xf>
    <xf numFmtId="0" fontId="10" fillId="0" borderId="0" xfId="33" applyFont="1" applyAlignment="1">
      <alignment horizontal="center"/>
    </xf>
    <xf numFmtId="0" fontId="15" fillId="2" borderId="19" xfId="33" applyFont="1" applyFill="1" applyBorder="1" applyAlignment="1">
      <alignment horizontal="center"/>
    </xf>
    <xf numFmtId="0" fontId="15" fillId="2" borderId="15" xfId="33" applyFont="1" applyFill="1" applyBorder="1" applyAlignment="1">
      <alignment horizontal="center"/>
    </xf>
    <xf numFmtId="1" fontId="15" fillId="2" borderId="0" xfId="33" applyNumberFormat="1" applyFont="1" applyFill="1" applyBorder="1" applyAlignment="1">
      <alignment horizontal="center"/>
    </xf>
    <xf numFmtId="1" fontId="15" fillId="2" borderId="15" xfId="33" applyNumberFormat="1" applyFont="1" applyFill="1" applyBorder="1" applyAlignment="1">
      <alignment horizontal="center"/>
    </xf>
    <xf numFmtId="0" fontId="18" fillId="2" borderId="19" xfId="33" applyFont="1" applyFill="1" applyBorder="1" applyAlignment="1">
      <alignment horizontal="center"/>
    </xf>
    <xf numFmtId="0" fontId="18" fillId="2" borderId="15" xfId="33" applyFont="1" applyFill="1" applyBorder="1" applyAlignment="1">
      <alignment horizontal="center"/>
    </xf>
    <xf numFmtId="0" fontId="11" fillId="0" borderId="15" xfId="33" applyBorder="1" applyAlignment="1">
      <alignment horizontal="center"/>
    </xf>
    <xf numFmtId="0" fontId="19" fillId="0" borderId="19" xfId="33" applyFont="1" applyFill="1" applyBorder="1" applyAlignment="1">
      <alignment horizontal="center"/>
    </xf>
    <xf numFmtId="0" fontId="10" fillId="0" borderId="0" xfId="0" applyFont="1" applyFill="1" applyBorder="1" applyAlignment="1">
      <alignment horizontal="center"/>
    </xf>
    <xf numFmtId="0" fontId="10" fillId="0" borderId="15" xfId="0" applyFont="1" applyFill="1" applyBorder="1" applyAlignment="1">
      <alignment horizontal="center"/>
    </xf>
    <xf numFmtId="0" fontId="19" fillId="0" borderId="0" xfId="33" applyFont="1" applyFill="1" applyAlignment="1">
      <alignment horizontal="center"/>
    </xf>
    <xf numFmtId="0" fontId="10" fillId="0" borderId="0" xfId="0" applyFont="1" applyFill="1" applyAlignment="1">
      <alignment horizontal="center"/>
    </xf>
    <xf numFmtId="0" fontId="20" fillId="0" borderId="0" xfId="0" applyFont="1" applyAlignment="1">
      <alignment vertical="center"/>
    </xf>
    <xf numFmtId="0" fontId="20" fillId="0" borderId="15" xfId="33" applyFont="1" applyFill="1" applyBorder="1"/>
    <xf numFmtId="0" fontId="20" fillId="0" borderId="15" xfId="33" applyFont="1" applyFill="1" applyBorder="1" applyAlignment="1">
      <alignment vertical="top" wrapText="1"/>
    </xf>
    <xf numFmtId="0" fontId="22" fillId="0" borderId="15" xfId="33" applyFont="1" applyFill="1" applyBorder="1"/>
    <xf numFmtId="0" fontId="21" fillId="0" borderId="15" xfId="33" applyFont="1" applyFill="1" applyBorder="1" applyAlignment="1">
      <alignment horizontal="center"/>
    </xf>
  </cellXfs>
  <cellStyles count="44">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Incorrecto" xfId="31" builtinId="27" customBuiltin="1"/>
    <cellStyle name="Neutral" xfId="32" builtinId="28" customBuiltin="1"/>
    <cellStyle name="Normal" xfId="0" builtinId="0"/>
    <cellStyle name="Normal 2" xfId="33"/>
    <cellStyle name="Normal 3" xfId="34"/>
    <cellStyle name="Notas 2" xfId="35"/>
    <cellStyle name="Salida" xfId="36" builtinId="21" customBuiltin="1"/>
    <cellStyle name="Texto de advertencia" xfId="37" builtinId="11" customBuiltin="1"/>
    <cellStyle name="Texto explicativo" xfId="38" builtinId="53" customBuiltin="1"/>
    <cellStyle name="Título" xfId="39" builtinId="15" customBuiltin="1"/>
    <cellStyle name="Título 1" xfId="40" builtinId="16" customBuiltin="1"/>
    <cellStyle name="Título 2" xfId="41" builtinId="17" customBuiltin="1"/>
    <cellStyle name="Título 3" xfId="42" builtinId="18" customBuiltin="1"/>
    <cellStyle name="Total" xfId="43"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06/relationships/attachedToolbars" Target="attachedToolbars.bin"/><Relationship Id="rId10"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externalLinkPath" Target="/mgen0310/VacHolReg.xls" TargetMode="Externa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saveData="0" refreshedBy=" Bernardo Vargas" refreshedDate="40294.565116782411" createdVersion="1" refreshedVersion="2" recordCount="217" upgradeOnRefresh="1">
  <cacheSource type="worksheet">
    <worksheetSource ref="A10:U227" sheet="datos_PRODUCCION" r:id="rId1"/>
  </cacheSource>
  <cacheFields count="21">
    <cacheField name="Finca" numFmtId="0">
      <sharedItems containsString="0" containsBlank="1" containsNumber="1" containsInteger="1" minValue="50001" maxValue="3040001" count="85">
        <n v="1960041"/>
        <n v="2840001"/>
        <n v="480005"/>
        <n v="990082"/>
        <n v="1260001"/>
        <n v="660006"/>
        <n v="1960026"/>
        <n v="1420005"/>
        <m/>
        <n v="50001" u="1"/>
        <n v="110001" u="1"/>
        <n v="130001" u="1"/>
        <n v="160001" u="1"/>
        <n v="180001" u="1"/>
        <n v="190001" u="1"/>
        <n v="190003" u="1"/>
        <n v="190006" u="1"/>
        <n v="210009" u="1"/>
        <n v="260003" u="1"/>
        <n v="410001" u="1"/>
        <n v="410002" u="1"/>
        <n v="440001" u="1"/>
        <n v="530001" u="1"/>
        <n v="540004" u="1"/>
        <n v="540006" u="1"/>
        <n v="550003" u="1"/>
        <n v="560001" u="1"/>
        <n v="570001" u="1"/>
        <n v="580001" u="1"/>
        <n v="610001" u="1"/>
        <n v="620001" u="1"/>
        <n v="620002" u="1"/>
        <n v="660007" u="1"/>
        <n v="660009" u="1"/>
        <n v="700001" u="1"/>
        <n v="770001" u="1"/>
        <n v="820001" u="1"/>
        <n v="930001" u="1"/>
        <n v="950001" u="1"/>
        <n v="1080001" u="1"/>
        <n v="1100001" u="1"/>
        <n v="1100002" u="1"/>
        <n v="1130001" u="1"/>
        <n v="1170022" u="1"/>
        <n v="1230001" u="1"/>
        <n v="1280001" u="1"/>
        <n v="1290004" u="1"/>
        <n v="1490001" u="1"/>
        <n v="1490005" u="1"/>
        <n v="1530001" u="1"/>
        <n v="1580001" u="1"/>
        <n v="1640001" u="1"/>
        <n v="1710001" u="1"/>
        <n v="1710002" u="1"/>
        <n v="1770001" u="1"/>
        <n v="1890003" u="1"/>
        <n v="1890005" u="1"/>
        <n v="1890027" u="1"/>
        <n v="1890028" u="1"/>
        <n v="1890029" u="1"/>
        <n v="1890030" u="1"/>
        <n v="1890033" u="1"/>
        <n v="1890106" u="1"/>
        <n v="1940109" u="1"/>
        <n v="1960015" u="1"/>
        <n v="1960017" u="1"/>
        <n v="1960023" u="1"/>
        <n v="1960035" u="1"/>
        <n v="1960037" u="1"/>
        <n v="1960040" u="1"/>
        <n v="1960107" u="1"/>
        <n v="1980001" u="1"/>
        <n v="2250001" u="1"/>
        <n v="2270001" u="1"/>
        <n v="2360001" u="1"/>
        <n v="2390027" u="1"/>
        <n v="2390100" u="1"/>
        <n v="2580001" u="1"/>
        <n v="2580013" u="1"/>
        <n v="2730001" u="1"/>
        <n v="2750001" u="1"/>
        <n v="2760001" u="1"/>
        <n v="2850001" u="1"/>
        <n v="2850002" u="1"/>
        <n v="3040001" u="1"/>
      </sharedItems>
    </cacheField>
    <cacheField name="Registro" numFmtId="0">
      <sharedItems containsString="0" containsBlank="1" containsNumber="1" containsInteger="1" minValue="77772" maxValue="88109" count="47">
        <n v="85778"/>
        <n v="84612"/>
        <n v="86899"/>
        <n v="88082"/>
        <n v="88109"/>
        <n v="83707"/>
        <n v="84463"/>
        <n v="82307"/>
        <n v="85761"/>
        <n v="82314"/>
        <n v="86906"/>
        <n v="84464"/>
        <n v="86898"/>
        <n v="80787"/>
        <n v="80792"/>
        <n v="82187"/>
        <n v="79206"/>
        <n v="79961"/>
        <n v="78674"/>
        <n v="86897"/>
        <n v="83180"/>
        <n v="83954"/>
        <n v="86628"/>
        <n v="82157"/>
        <n v="78661"/>
        <n v="86093"/>
        <n v="77772"/>
        <n v="84562"/>
        <n v="79228"/>
        <n v="83242"/>
        <n v="85738"/>
        <n v="84441"/>
        <n v="81008"/>
        <n v="79217"/>
        <n v="86092"/>
        <n v="80887"/>
        <n v="82331"/>
        <n v="86094"/>
        <n v="80064"/>
        <n v="84594"/>
        <n v="85755"/>
        <n v="86102"/>
        <n v="83337"/>
        <n v="84474"/>
        <n v="86900"/>
        <n v="80444"/>
        <m/>
      </sharedItems>
    </cacheField>
    <cacheField name="Padre NAAB" numFmtId="0">
      <sharedItems containsString="0"/>
    </cacheField>
    <cacheField name="Nacim" numFmtId="0">
      <sharedItems containsDate="1" containsString="0"/>
    </cacheField>
    <cacheField name="Parto" numFmtId="0">
      <sharedItems containsDate="1" containsString="0" containsBlank="1" minDate="2008-05-01T00:00:00" maxDate="2010-01-02T00:00:00" count="19">
        <d v="2009-05-01T00:00:00"/>
        <d v="2009-01-01T00:00:00"/>
        <d v="2009-10-01T00:00:00"/>
        <d v="2008-08-01T00:00:00"/>
        <d v="2009-03-01T00:00:00"/>
        <d v="2009-02-01T00:00:00"/>
        <d v="2009-12-01T00:00:00"/>
        <d v="2009-11-01T00:00:00"/>
        <d v="2008-12-01T00:00:00"/>
        <d v="2009-09-01T00:00:00"/>
        <d v="2008-10-01T00:00:00"/>
        <d v="2008-07-01T00:00:00"/>
        <d v="2008-06-01T00:00:00"/>
        <d v="2009-08-01T00:00:00"/>
        <d v="2010-01-01T00:00:00"/>
        <d v="2009-04-01T00:00:00"/>
        <d v="2008-05-01T00:00:00"/>
        <d v="2009-07-01T00:00:00"/>
        <m/>
      </sharedItems>
    </cacheField>
    <cacheField name="DEO" numFmtId="0">
      <sharedItems containsString="0" containsBlank="1" containsNumber="1" containsInteger="1" minValue="31" maxValue="305" count="28">
        <n v="250"/>
        <n v="305"/>
        <n v="100"/>
        <n v="289"/>
        <n v="44"/>
        <n v="64"/>
        <n v="149"/>
        <n v="63"/>
        <n v="155"/>
        <n v="137"/>
        <n v="40"/>
        <n v="252"/>
        <n v="65"/>
        <n v="73"/>
        <n v="302"/>
        <n v="295"/>
        <n v="280"/>
        <n v="254"/>
        <n v="113"/>
        <n v="34"/>
        <n v="283"/>
        <n v="46"/>
        <n v="179"/>
        <n v="182"/>
        <n v="31"/>
        <n v="42"/>
        <n v="277"/>
        <m/>
      </sharedItems>
    </cacheField>
    <cacheField name="PTAL" numFmtId="0">
      <sharedItems containsString="0" containsNumber="1"/>
    </cacheField>
    <cacheField name="ConfL" numFmtId="0">
      <sharedItems containsString="0" containsNumber="1"/>
    </cacheField>
    <cacheField name="LacL" numFmtId="0">
      <sharedItems containsString="0" containsBlank="1" containsNumber="1" containsInteger="1" minValue="1" maxValue="6" count="7">
        <n v="2"/>
        <n v="4"/>
        <n v="1"/>
        <n v="3"/>
        <n v="6"/>
        <n v="5"/>
        <m/>
      </sharedItems>
    </cacheField>
    <cacheField name="PTAG" numFmtId="0">
      <sharedItems containsString="0" containsNumber="1"/>
    </cacheField>
    <cacheField name="ConfG" numFmtId="0">
      <sharedItems containsString="0" containsNumber="1"/>
    </cacheField>
    <cacheField name="LacG" numFmtId="0">
      <sharedItems containsBlank="1" containsMixedTypes="1" containsNumber="1" containsInteger="1" minValue="1" maxValue="5" count="7">
        <n v="2"/>
        <s v="."/>
        <n v="1"/>
        <n v="4"/>
        <n v="3"/>
        <n v="5"/>
        <m/>
      </sharedItems>
    </cacheField>
    <cacheField name="PTAP" numFmtId="0">
      <sharedItems containsString="0" containsNumber="1"/>
    </cacheField>
    <cacheField name="ConfP" numFmtId="0">
      <sharedItems containsString="0" containsNumber="1"/>
    </cacheField>
    <cacheField name="LacP" numFmtId="0">
      <sharedItems containsBlank="1" containsMixedTypes="1" containsNumber="1" containsInteger="1" minValue="1" maxValue="5" count="7">
        <n v="2"/>
        <s v="."/>
        <n v="1"/>
        <n v="4"/>
        <n v="3"/>
        <n v="5"/>
        <m/>
      </sharedItems>
    </cacheField>
    <cacheField name="PTADA" numFmtId="0">
      <sharedItems containsString="0" containsNumber="1"/>
    </cacheField>
    <cacheField name="ConfDA" numFmtId="0">
      <sharedItems containsString="0" containsNumber="1"/>
    </cacheField>
    <cacheField name="nDA" numFmtId="0">
      <sharedItems containsString="0" containsBlank="1" containsNumber="1" containsInteger="1" minValue="1" maxValue="6" count="7">
        <n v="2"/>
        <n v="4"/>
        <n v="1"/>
        <n v="3"/>
        <n v="6"/>
        <n v="5"/>
        <m/>
      </sharedItems>
    </cacheField>
    <cacheField name="PTAVP" numFmtId="0">
      <sharedItems containsString="0" containsBlank="1" containsNumber="1" minValue="-1.9" maxValue="1.4" count="25">
        <n v="-0.2"/>
        <n v="-0.5"/>
        <n v="-0.4"/>
        <n v="0.8"/>
        <n v="0.5"/>
        <n v="-0.8"/>
        <n v="-0.9"/>
        <n v="-0.7"/>
        <n v="1.4"/>
        <n v="-1.3"/>
        <n v="1"/>
        <n v="0.3"/>
        <n v="-1"/>
        <n v="0.1"/>
        <n v="0.7"/>
        <n v="0"/>
        <n v="-1.7"/>
        <n v="1.3"/>
        <n v="-1.2"/>
        <n v="-1.9"/>
        <n v="-0.1"/>
        <n v="1.2"/>
        <n v="-0.6"/>
        <n v="-1.1000000000000001"/>
        <m/>
      </sharedItems>
    </cacheField>
    <cacheField name="ConfVP" numFmtId="0">
      <sharedItems containsString="0" containsNumber="1"/>
    </cacheField>
    <cacheField name="$MER" numFmtId="0">
      <sharedItems containsString="0" containsNumber="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BVL" refreshedDate="41715.486224884262" createdVersion="3" refreshedVersion="4" minRefreshableVersion="3" recordCount="193">
  <cacheSource type="worksheet">
    <worksheetSource ref="B10:W203" sheet="MER_Holstein"/>
  </cacheSource>
  <cacheFields count="22">
    <cacheField name="Hato" numFmtId="0">
      <sharedItems containsString="0" containsBlank="1" containsNumber="1" containsInteger="1" minValue="80001" maxValue="106500005" count="19">
        <n v="102960001"/>
        <n v="2840001"/>
        <n v="3600001"/>
        <n v="1890027"/>
        <n v="106500002"/>
        <n v="1260001"/>
        <n v="550003"/>
        <n v="80001"/>
        <n v="180001"/>
        <n v="2760001"/>
        <n v="106500005"/>
        <m/>
        <n v="660006" u="1"/>
        <n v="1420005" u="1"/>
        <n v="480005" u="1"/>
        <n v="1960041" u="1"/>
        <n v="160001" u="1"/>
        <n v="2750001" u="1"/>
        <n v="190001" u="1"/>
      </sharedItems>
    </cacheField>
    <cacheField name="Registro" numFmtId="0">
      <sharedItems containsString="0" containsBlank="1" containsNumber="1" containsInteger="1" minValue="8351" maxValue="99232" count="164">
        <n v="86898"/>
        <n v="81447"/>
        <n v="82307"/>
        <n v="84592"/>
        <n v="94635"/>
        <n v="89622"/>
        <n v="89078"/>
        <n v="81810"/>
        <n v="98119"/>
        <n v="96180"/>
        <n v="82012"/>
        <n v="93866"/>
        <n v="88171"/>
        <n v="83788"/>
        <n v="86095"/>
        <n v="96171"/>
        <n v="93003"/>
        <n v="85780"/>
        <n v="90643"/>
        <n v="91821"/>
        <n v="93439"/>
        <n v="86101"/>
        <n v="98131"/>
        <n v="93440"/>
        <n v="79972"/>
        <n v="93864"/>
        <n v="99232"/>
        <n v="86741"/>
        <n v="89571"/>
        <n v="96095"/>
        <n v="93421"/>
        <n v="98068"/>
        <n v="79978"/>
        <n v="96367"/>
        <n v="96093"/>
        <n v="91234"/>
        <n v="96215"/>
        <n v="82306"/>
        <n v="89632"/>
        <n v="85743"/>
        <n v="98894"/>
        <n v="89611"/>
        <n v="81008"/>
        <n v="93870"/>
        <n v="82314"/>
        <n v="97109"/>
        <n v="87002"/>
        <n v="98130"/>
        <n v="86754"/>
        <n v="92011"/>
        <m/>
        <n v="80821" u="1"/>
        <n v="86043" u="1"/>
        <n v="92897" u="1"/>
        <n v="86906" u="1"/>
        <n v="85764" u="1"/>
        <n v="92012" u="1"/>
        <n v="86837" u="1"/>
        <n v="81452" u="1"/>
        <n v="93808" u="1"/>
        <n v="83038" u="1"/>
        <n v="86092" u="1"/>
        <n v="87048" u="1"/>
        <n v="86815" u="1"/>
        <n v="93809" u="1"/>
        <n v="89613" u="1"/>
        <n v="84461" u="1"/>
        <n v="80801" u="1"/>
        <n v="84462" u="1"/>
        <n v="86094" u="1"/>
        <n v="89148" u="1"/>
        <n v="87050" u="1"/>
        <n v="80546" u="1"/>
        <n v="86887" u="1"/>
        <n v="84859" u="1"/>
        <n v="93438" u="1"/>
        <n v="83787" u="1"/>
        <n v="91247" u="1"/>
        <n v="94674" u="1"/>
        <n v="83927" u="1"/>
        <n v="84464" u="1"/>
        <n v="80874" u="1"/>
        <n v="86096" u="1"/>
        <n v="84441" u="1"/>
        <n v="93463" u="1"/>
        <n v="84558" u="1"/>
        <n v="84465" u="1"/>
        <n v="8351" u="1"/>
        <n v="86820" u="1"/>
        <n v="79943" u="1"/>
        <n v="80083" u="1"/>
        <n v="96192" u="1"/>
        <n v="92043" u="1"/>
        <n v="82182" u="1"/>
        <n v="84560" u="1"/>
        <n v="82019" u="1"/>
        <n v="86752" u="1"/>
        <n v="78640" u="1"/>
        <n v="84608" u="1"/>
        <n v="89224" u="1"/>
        <n v="88315" u="1"/>
        <n v="93910" u="1"/>
        <n v="85774" u="1"/>
        <n v="84935" u="1"/>
        <n v="88176" u="1"/>
        <n v="80064" u="1"/>
        <n v="79971" u="1"/>
        <n v="80787" u="1"/>
        <n v="86755" u="1"/>
        <n v="96826" u="1"/>
        <n v="85776" u="1"/>
        <n v="89623" u="1"/>
        <n v="93796" u="1"/>
        <n v="85730" u="1"/>
        <n v="91232" u="1"/>
        <n v="92048" u="1"/>
        <n v="93913" u="1"/>
        <n v="84798" u="1"/>
        <n v="96734" u="1"/>
        <n v="85754" u="1"/>
        <n v="84472" u="1"/>
        <n v="84612" u="1"/>
        <n v="85731" u="1"/>
        <n v="84309" u="1"/>
        <n v="85778" u="1"/>
        <n v="82188" u="1"/>
        <n v="97108" u="1"/>
        <n v="86758" u="1"/>
        <n v="79741" u="1"/>
        <n v="81000" u="1"/>
        <n v="82632" u="1"/>
        <n v="94755" u="1"/>
        <n v="86899" u="1"/>
        <n v="85104" u="1"/>
        <n v="79206" u="1"/>
        <n v="85734" u="1"/>
        <n v="93940" u="1"/>
        <n v="79533" u="1"/>
        <n v="88182" u="1"/>
        <n v="86760" u="1"/>
        <n v="99209" u="1"/>
        <n v="89628" u="1"/>
        <n v="83707" u="1"/>
        <n v="96739" u="1"/>
        <n v="95597" u="1"/>
        <n v="93802" u="1"/>
        <n v="89140" u="1"/>
        <n v="80235" u="1"/>
        <n v="80445" u="1"/>
        <n v="80142" u="1"/>
        <n v="85737" u="1"/>
        <n v="80422" u="1"/>
        <n v="85761" u="1"/>
        <n v="85738" u="1"/>
        <n v="84456" u="1"/>
        <n v="91240" u="1"/>
        <n v="89142" u="1"/>
        <n v="85692" u="1"/>
        <n v="82172" u="1"/>
        <n v="78489" u="1"/>
        <n v="79748" u="1"/>
        <n v="87045" u="1"/>
        <n v="79189" u="1"/>
        <n v="84854" u="1"/>
      </sharedItems>
    </cacheField>
    <cacheField name="Padre " numFmtId="0">
      <sharedItems containsBlank="1" containsMixedTypes="1" containsNumber="1" containsInteger="1" minValue="4559" maxValue="970093" count="40">
        <s v="006HO00817"/>
        <s v="029HO09155"/>
        <s v="011HO05137"/>
        <s v="097HO00076"/>
        <s v="097HO01349"/>
        <s v="097HO03689"/>
        <s v="073HO02479"/>
        <s v="029HO11396"/>
        <s v="023HO00604"/>
        <s v="029HO10644"/>
        <s v="094HO11395"/>
        <s v="007HO06076"/>
        <s v="507HO07515"/>
        <s v="029HO11014"/>
        <s v="011HO06414"/>
        <s v="029HO10301"/>
        <s v="007HO06972"/>
        <s v="097HO03318"/>
        <s v="073HO02239"/>
        <s v="029HO11355"/>
        <s v="029HO10793"/>
        <s v="97H4914"/>
        <s v="LT26"/>
        <s v="014HO05434"/>
        <s v="029HO00856"/>
        <s v="097HO04794"/>
        <s v="029HO11631"/>
        <s v="011HO08342"/>
        <n v="72688"/>
        <s v="029HO13110"/>
        <s v="198HO00030"/>
        <s v="094HO10809"/>
        <s v="014HO02687"/>
        <s v="200HO04608"/>
        <s v="014HO03597"/>
        <s v="029HO10799"/>
        <m/>
        <n v="4559" u="1"/>
        <n v="970093" u="1"/>
        <n v="49327" u="1"/>
      </sharedItems>
    </cacheField>
    <cacheField name="Nacim" numFmtId="0">
      <sharedItems containsNonDate="0" containsDate="1" containsString="0" containsBlank="1" minDate="2002-11-01T00:00:00" maxDate="2010-09-02T00:00:00"/>
    </cacheField>
    <cacheField name="Parto" numFmtId="0">
      <sharedItems containsNonDate="0" containsDate="1" containsString="0" containsBlank="1" minDate="2012-09-01T00:00:00" maxDate="2013-12-02T00:00:00"/>
    </cacheField>
    <cacheField name="DEO" numFmtId="0">
      <sharedItems containsString="0" containsBlank="1" containsNumber="1" containsInteger="1" minValue="37" maxValue="305"/>
    </cacheField>
    <cacheField name="PTAL" numFmtId="0">
      <sharedItems containsString="0" containsBlank="1" containsNumber="1" minValue="49.9" maxValue="648"/>
    </cacheField>
    <cacheField name="ConfL" numFmtId="0">
      <sharedItems containsString="0" containsBlank="1" containsNumber="1" minValue="33.292000000000002" maxValue="66.22"/>
    </cacheField>
    <cacheField name="LacL" numFmtId="0">
      <sharedItems containsString="0" containsBlank="1" containsNumber="1" containsInteger="1" minValue="1" maxValue="9" count="10">
        <n v="5"/>
        <n v="7"/>
        <n v="6"/>
        <n v="4"/>
        <n v="3"/>
        <n v="2"/>
        <n v="8"/>
        <n v="9"/>
        <m/>
        <n v="1" u="1"/>
      </sharedItems>
    </cacheField>
    <cacheField name="PTAG" numFmtId="0">
      <sharedItems containsString="0" containsBlank="1" containsNumber="1" minValue="6.7" maxValue="24.6"/>
    </cacheField>
    <cacheField name="ConfG" numFmtId="0">
      <sharedItems containsString="0" containsBlank="1" containsNumber="1" minValue="29.23" maxValue="54.27"/>
    </cacheField>
    <cacheField name="PTAP" numFmtId="0">
      <sharedItems containsString="0" containsBlank="1" containsNumber="1" minValue="-1.1000000000000001" maxValue="20.7"/>
    </cacheField>
    <cacheField name="ConfP" numFmtId="0">
      <sharedItems containsString="0" containsBlank="1" containsNumber="1" minValue="22.311" maxValue="46.865000000000002"/>
    </cacheField>
    <cacheField name="PTA_ST" numFmtId="0">
      <sharedItems containsString="0" containsBlank="1" containsNumber="1" minValue="8.6" maxValue="48.9"/>
    </cacheField>
    <cacheField name="Conf_ST" numFmtId="0">
      <sharedItems containsString="0" containsBlank="1" containsNumber="1" minValue="13.023999999999999" maxValue="39.423999999999999"/>
    </cacheField>
    <cacheField name="PTASCCS" numFmtId="0">
      <sharedItems containsString="0" containsBlank="1" containsNumber="1" minValue="-0.27" maxValue="0.38"/>
    </cacheField>
    <cacheField name="ConfSCCS" numFmtId="0">
      <sharedItems containsString="0" containsBlank="1" containsNumber="1" minValue="11.4" maxValue="38.4"/>
    </cacheField>
    <cacheField name="PTADA" numFmtId="0">
      <sharedItems containsString="0" containsBlank="1" containsNumber="1" minValue="-6.7" maxValue="7.5"/>
    </cacheField>
    <cacheField name="ConfDA" numFmtId="0">
      <sharedItems containsString="0" containsBlank="1" containsNumber="1" minValue="11.475" maxValue="36.828000000000003"/>
    </cacheField>
    <cacheField name="PTAVP" numFmtId="0">
      <sharedItems containsString="0" containsBlank="1" containsNumber="1" minValue="-6" maxValue="3.8"/>
    </cacheField>
    <cacheField name="ConfVP" numFmtId="0">
      <sharedItems containsString="0" containsBlank="1" containsNumber="1" minValue="7.1539999999999999" maxValue="31.004000000000001"/>
    </cacheField>
    <cacheField name="$MER" numFmtId="0">
      <sharedItems containsString="0" containsBlank="1" containsNumber="1" minValue="218.6" maxValue="421.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93">
  <r>
    <x v="0"/>
    <x v="0"/>
    <x v="0"/>
    <d v="2006-10-01T00:00:00"/>
    <d v="2013-04-01T00:00:00"/>
    <n v="164"/>
    <n v="403.7"/>
    <n v="56.281999999999996"/>
    <x v="0"/>
    <n v="24.6"/>
    <n v="43.491999999999997"/>
    <n v="11.3"/>
    <n v="36.686"/>
    <n v="43.9"/>
    <n v="27.058"/>
    <n v="0.11"/>
    <n v="26.3"/>
    <n v="2.4"/>
    <n v="27.4"/>
    <n v="0.8"/>
    <n v="16.96"/>
    <n v="421.8"/>
  </r>
  <r>
    <x v="1"/>
    <x v="1"/>
    <x v="1"/>
    <d v="2004-05-01T00:00:00"/>
    <d v="2013-11-01T00:00:00"/>
    <n v="74"/>
    <n v="272"/>
    <n v="58.24"/>
    <x v="1"/>
    <n v="23.7"/>
    <n v="48.3"/>
    <n v="9.8000000000000007"/>
    <n v="40.067999999999998"/>
    <n v="34.299999999999997"/>
    <n v="33.768000000000001"/>
    <n v="-0.03"/>
    <n v="31.2"/>
    <n v="0.7"/>
    <n v="30.832000000000001"/>
    <n v="-0.1"/>
    <n v="23.091999999999999"/>
    <n v="402.6"/>
  </r>
  <r>
    <x v="2"/>
    <x v="2"/>
    <x v="2"/>
    <d v="2004-03-01T00:00:00"/>
    <d v="2012-12-01T00:00:00"/>
    <n v="305"/>
    <n v="410.9"/>
    <n v="66.22"/>
    <x v="1"/>
    <n v="21.4"/>
    <n v="54.27"/>
    <n v="12.5"/>
    <n v="46.865000000000002"/>
    <n v="37.1"/>
    <n v="37.582999999999998"/>
    <n v="0.12"/>
    <n v="34.9"/>
    <n v="3.3"/>
    <n v="34.1"/>
    <n v="2.2000000000000002"/>
    <n v="23.414400000000001"/>
    <n v="399.1"/>
  </r>
  <r>
    <x v="2"/>
    <x v="3"/>
    <x v="3"/>
    <d v="2005-01-01T00:00:00"/>
    <d v="2013-05-01T00:00:00"/>
    <n v="246"/>
    <n v="256.2"/>
    <n v="61.16"/>
    <x v="2"/>
    <n v="17.3"/>
    <n v="52.991999999999997"/>
    <n v="11.7"/>
    <n v="43.607999999999997"/>
    <n v="34.4"/>
    <n v="37.72"/>
    <n v="0.15"/>
    <n v="31.2"/>
    <n v="2.8"/>
    <n v="29.5"/>
    <n v="1.7"/>
    <n v="19.922999999999998"/>
    <n v="336.3"/>
  </r>
  <r>
    <x v="3"/>
    <x v="4"/>
    <x v="4"/>
    <d v="2007-08-01T00:00:00"/>
    <d v="2013-05-01T00:00:00"/>
    <n v="169"/>
    <n v="209.6"/>
    <n v="57.451999999999998"/>
    <x v="3"/>
    <n v="12.9"/>
    <n v="46.62"/>
    <n v="12.6"/>
    <n v="41.4"/>
    <n v="35.1"/>
    <n v="30.69"/>
    <n v="-0.16"/>
    <n v="29.5"/>
    <n v="-2.8"/>
    <n v="27.8"/>
    <n v="1.1000000000000001"/>
    <n v="16.614000000000001"/>
    <n v="322.3"/>
  </r>
  <r>
    <x v="2"/>
    <x v="5"/>
    <x v="1"/>
    <d v="2007-06-01T00:00:00"/>
    <d v="2012-09-01T00:00:00"/>
    <n v="305"/>
    <n v="400.1"/>
    <n v="58.74"/>
    <x v="4"/>
    <n v="20.399999999999999"/>
    <n v="51.429000000000002"/>
    <n v="9.6999999999999993"/>
    <n v="43.152000000000001"/>
    <n v="27.9"/>
    <n v="35.154000000000003"/>
    <n v="0.16"/>
    <n v="32.4"/>
    <n v="6.2"/>
    <n v="29.2"/>
    <n v="0"/>
    <n v="15.311"/>
    <n v="321.39999999999998"/>
  </r>
  <r>
    <x v="4"/>
    <x v="6"/>
    <x v="5"/>
    <d v="2007-04-01T00:00:00"/>
    <d v="2013-05-01T00:00:00"/>
    <n v="259"/>
    <n v="388.6"/>
    <n v="62.59"/>
    <x v="3"/>
    <n v="15.4"/>
    <n v="48.459000000000003"/>
    <n v="17"/>
    <n v="42.195"/>
    <n v="41.7"/>
    <n v="31.667999999999999"/>
    <n v="0.01"/>
    <n v="33.1"/>
    <n v="7.3"/>
    <n v="30"/>
    <n v="-2.1"/>
    <n v="20.093"/>
    <n v="307.5"/>
  </r>
  <r>
    <x v="1"/>
    <x v="7"/>
    <x v="6"/>
    <d v="2004-08-01T00:00:00"/>
    <d v="2013-12-01T00:00:00"/>
    <n v="42"/>
    <n v="479.7"/>
    <n v="61.404000000000003"/>
    <x v="1"/>
    <n v="17.5"/>
    <n v="53.503999999999998"/>
    <n v="11.1"/>
    <n v="46.375999999999998"/>
    <n v="29.7"/>
    <n v="39.423999999999999"/>
    <n v="-7.0000000000000007E-2"/>
    <n v="38.4"/>
    <n v="2.7"/>
    <n v="36.828000000000003"/>
    <n v="-2"/>
    <n v="31.004000000000001"/>
    <n v="303.3"/>
  </r>
  <r>
    <x v="2"/>
    <x v="8"/>
    <x v="7"/>
    <d v="2010-02-01T00:00:00"/>
    <d v="2013-07-01T00:00:00"/>
    <n v="212"/>
    <n v="488.4"/>
    <n v="47.064"/>
    <x v="5"/>
    <n v="15.1"/>
    <n v="43.497999999999998"/>
    <n v="9.4"/>
    <n v="34.125"/>
    <n v="31.2"/>
    <n v="28.119"/>
    <n v="0.02"/>
    <n v="25.4"/>
    <n v="-4.4000000000000004"/>
    <n v="19.3"/>
    <n v="-1.2"/>
    <n v="8.4280000000000008"/>
    <n v="296"/>
  </r>
  <r>
    <x v="2"/>
    <x v="9"/>
    <x v="7"/>
    <d v="2009-01-01T00:00:00"/>
    <d v="2013-05-01T00:00:00"/>
    <n v="257"/>
    <n v="309.89999999999998"/>
    <n v="52.25"/>
    <x v="4"/>
    <n v="17.100000000000001"/>
    <n v="45.54"/>
    <n v="10.5"/>
    <n v="36"/>
    <n v="33.5"/>
    <n v="30.06"/>
    <n v="0.05"/>
    <n v="27"/>
    <n v="-0.4"/>
    <n v="21.3"/>
    <n v="-3.5"/>
    <n v="11.163"/>
    <n v="292.89999999999998"/>
  </r>
  <r>
    <x v="5"/>
    <x v="10"/>
    <x v="8"/>
    <d v="2004-11-01T00:00:00"/>
    <d v="2013-06-01T00:00:00"/>
    <n v="229"/>
    <n v="526.1"/>
    <n v="61.417999999999999"/>
    <x v="2"/>
    <n v="15.7"/>
    <n v="48.3"/>
    <n v="9.4"/>
    <n v="41.244"/>
    <n v="40.799999999999997"/>
    <n v="32.171999999999997"/>
    <n v="-0.14000000000000001"/>
    <n v="33.1"/>
    <n v="2.7"/>
    <n v="35.145000000000003"/>
    <n v="0.6"/>
    <n v="25.143000000000001"/>
    <n v="288.60000000000002"/>
  </r>
  <r>
    <x v="1"/>
    <x v="11"/>
    <x v="9"/>
    <d v="2009-02-01T00:00:00"/>
    <d v="2013-06-01T00:00:00"/>
    <n v="229"/>
    <n v="247.2"/>
    <n v="56.591999999999999"/>
    <x v="4"/>
    <n v="15.7"/>
    <n v="47.436999999999998"/>
    <n v="11.3"/>
    <n v="40.049999999999997"/>
    <n v="31.9"/>
    <n v="30.972000000000001"/>
    <n v="-0.01"/>
    <n v="30.8"/>
    <n v="-1.2"/>
    <n v="26.9"/>
    <n v="-3.6"/>
    <n v="14.579000000000001"/>
    <n v="288.60000000000002"/>
  </r>
  <r>
    <x v="2"/>
    <x v="12"/>
    <x v="10"/>
    <d v="2006-09-01T00:00:00"/>
    <d v="2013-02-01T00:00:00"/>
    <n v="305"/>
    <n v="241.9"/>
    <n v="56.65"/>
    <x v="0"/>
    <n v="14"/>
    <n v="48.42"/>
    <n v="10.3"/>
    <n v="39.375999999999998"/>
    <n v="36.1"/>
    <n v="33.119999999999997"/>
    <n v="0.11"/>
    <n v="28.4"/>
    <n v="-0.9"/>
    <n v="24.4"/>
    <n v="-0.1"/>
    <n v="15.76"/>
    <n v="283.10000000000002"/>
  </r>
  <r>
    <x v="0"/>
    <x v="13"/>
    <x v="11"/>
    <d v="2005-03-01T00:00:00"/>
    <d v="2012-10-01T00:00:00"/>
    <n v="305"/>
    <n v="315.39999999999998"/>
    <n v="58.74"/>
    <x v="2"/>
    <n v="15.5"/>
    <n v="46.24"/>
    <n v="7.4"/>
    <n v="38.08"/>
    <n v="27.7"/>
    <n v="30.43"/>
    <n v="-0.09"/>
    <n v="29.1"/>
    <n v="0.8"/>
    <n v="27.1"/>
    <n v="0.6"/>
    <n v="17.138999999999999"/>
    <n v="277.7"/>
  </r>
  <r>
    <x v="0"/>
    <x v="14"/>
    <x v="0"/>
    <d v="2006-06-01T00:00:00"/>
    <d v="2013-03-01T00:00:00"/>
    <n v="172"/>
    <n v="516.79999999999995"/>
    <n v="62.167000000000002"/>
    <x v="0"/>
    <n v="7.7"/>
    <n v="47.642000000000003"/>
    <n v="19.100000000000001"/>
    <n v="41.164000000000001"/>
    <n v="48.9"/>
    <n v="31.652000000000001"/>
    <n v="0.15"/>
    <n v="32.4"/>
    <n v="-0.1"/>
    <n v="31.9"/>
    <n v="0"/>
    <n v="20.239999999999998"/>
    <n v="277.5"/>
  </r>
  <r>
    <x v="2"/>
    <x v="15"/>
    <x v="12"/>
    <d v="2008-11-01T00:00:00"/>
    <d v="2013-02-01T00:00:00"/>
    <n v="305"/>
    <n v="234.6"/>
    <n v="52.03"/>
    <x v="4"/>
    <n v="14.5"/>
    <n v="46.593000000000004"/>
    <n v="8.3000000000000007"/>
    <n v="36.642000000000003"/>
    <n v="29.8"/>
    <n v="30.69"/>
    <n v="0"/>
    <n v="27"/>
    <n v="-2.2999999999999998"/>
    <n v="21.8"/>
    <n v="-1.2"/>
    <n v="11.407"/>
    <n v="271"/>
  </r>
  <r>
    <x v="6"/>
    <x v="16"/>
    <x v="13"/>
    <d v="2008-08-01T00:00:00"/>
    <d v="2012-10-01T00:00:00"/>
    <n v="212"/>
    <n v="232.7"/>
    <n v="51.573999999999998"/>
    <x v="4"/>
    <n v="17.5"/>
    <n v="29.23"/>
    <n v="5"/>
    <n v="27.824000000000002"/>
    <n v="11.3"/>
    <n v="13.023999999999999"/>
    <n v="-0.18"/>
    <n v="18"/>
    <n v="-1.5"/>
    <n v="23"/>
    <n v="-2.5"/>
    <n v="12.871"/>
    <n v="268.2"/>
  </r>
  <r>
    <x v="2"/>
    <x v="17"/>
    <x v="14"/>
    <d v="2006-06-01T00:00:00"/>
    <d v="2013-05-01T00:00:00"/>
    <n v="269"/>
    <n v="357.9"/>
    <n v="59.62"/>
    <x v="0"/>
    <n v="11"/>
    <n v="50.415999999999997"/>
    <n v="11.8"/>
    <n v="41.86"/>
    <n v="34.1"/>
    <n v="32.659999999999997"/>
    <n v="0.17"/>
    <n v="29.1"/>
    <n v="0.7"/>
    <n v="27.5"/>
    <n v="2.1"/>
    <n v="17.600000000000001"/>
    <n v="266.3"/>
  </r>
  <r>
    <x v="6"/>
    <x v="18"/>
    <x v="15"/>
    <d v="2007-05-01T00:00:00"/>
    <d v="2012-09-01T00:00:00"/>
    <n v="221"/>
    <n v="110.9"/>
    <n v="57.878999999999998"/>
    <x v="3"/>
    <n v="14.1"/>
    <n v="34.418999999999997"/>
    <n v="7.2"/>
    <n v="32.878999999999998"/>
    <n v="10.4"/>
    <n v="17.940999999999999"/>
    <n v="-0.06"/>
    <n v="21.8"/>
    <n v="-4.0999999999999996"/>
    <n v="28.2"/>
    <n v="-1.6"/>
    <n v="17.04"/>
    <n v="264.60000000000002"/>
  </r>
  <r>
    <x v="7"/>
    <x v="19"/>
    <x v="16"/>
    <d v="2007-09-01T00:00:00"/>
    <d v="2013-10-01T00:00:00"/>
    <n v="127"/>
    <n v="397.8"/>
    <n v="50.881999999999998"/>
    <x v="4"/>
    <n v="11.7"/>
    <n v="42"/>
    <n v="13"/>
    <n v="34.524000000000001"/>
    <n v="24.3"/>
    <n v="25.788"/>
    <n v="-0.09"/>
    <n v="25.8"/>
    <n v="2"/>
    <n v="22.32"/>
    <n v="-0.7"/>
    <n v="11.59"/>
    <n v="263.10000000000002"/>
  </r>
  <r>
    <x v="4"/>
    <x v="20"/>
    <x v="17"/>
    <d v="2008-12-01T00:00:00"/>
    <d v="2013-02-01T00:00:00"/>
    <n v="305"/>
    <n v="476.6"/>
    <n v="56.21"/>
    <x v="4"/>
    <n v="11.7"/>
    <n v="42.585000000000001"/>
    <n v="17.8"/>
    <n v="36.805"/>
    <n v="28.7"/>
    <n v="25.67"/>
    <n v="0.11"/>
    <n v="29.7"/>
    <n v="0.1"/>
    <n v="25.7"/>
    <n v="-6"/>
    <n v="15.006"/>
    <n v="262.89999999999998"/>
  </r>
  <r>
    <x v="0"/>
    <x v="21"/>
    <x v="0"/>
    <d v="2006-08-01T00:00:00"/>
    <d v="2012-09-01T00:00:00"/>
    <n v="305"/>
    <n v="456.6"/>
    <n v="61.82"/>
    <x v="0"/>
    <n v="14.2"/>
    <n v="50.16"/>
    <n v="9.6999999999999993"/>
    <n v="42.503999999999998"/>
    <n v="35.5"/>
    <n v="33.44"/>
    <n v="0.38"/>
    <n v="31.3"/>
    <n v="1.4"/>
    <n v="30.4"/>
    <n v="0.2"/>
    <n v="20"/>
    <n v="257.7"/>
  </r>
  <r>
    <x v="2"/>
    <x v="22"/>
    <x v="7"/>
    <d v="2010-06-01T00:00:00"/>
    <d v="2013-06-01T00:00:00"/>
    <n v="229"/>
    <n v="536"/>
    <n v="48.6"/>
    <x v="5"/>
    <n v="13.6"/>
    <n v="42.503999999999998"/>
    <n v="10.7"/>
    <n v="33.792000000000002"/>
    <n v="33.6"/>
    <n v="27.896000000000001"/>
    <n v="-0.11"/>
    <n v="27.3"/>
    <n v="1.6"/>
    <n v="21.5"/>
    <n v="-1.7"/>
    <n v="9.7509999999999994"/>
    <n v="256.8"/>
  </r>
  <r>
    <x v="4"/>
    <x v="23"/>
    <x v="17"/>
    <d v="2008-12-01T00:00:00"/>
    <d v="2013-03-01T00:00:00"/>
    <n v="305"/>
    <n v="133.5"/>
    <n v="55.88"/>
    <x v="4"/>
    <n v="15.7"/>
    <n v="42.924999999999997"/>
    <n v="10.8"/>
    <n v="36.549999999999997"/>
    <n v="9.8000000000000007"/>
    <n v="27.285"/>
    <n v="-0.08"/>
    <n v="28.9"/>
    <n v="1.6"/>
    <n v="25.4"/>
    <n v="-5.5"/>
    <n v="14.945"/>
    <n v="255.6"/>
  </r>
  <r>
    <x v="8"/>
    <x v="24"/>
    <x v="18"/>
    <d v="2003-02-01T00:00:00"/>
    <d v="2013-05-01T00:00:00"/>
    <n v="209"/>
    <n v="295"/>
    <n v="64.091999999999999"/>
    <x v="6"/>
    <n v="15.3"/>
    <n v="44.625"/>
    <n v="7.7"/>
    <n v="41.82"/>
    <n v="8.6"/>
    <n v="27.285"/>
    <n v="7.0000000000000007E-2"/>
    <n v="21.9"/>
    <n v="2.8"/>
    <n v="35.738999999999997"/>
    <n v="-0.3"/>
    <n v="28.128"/>
    <n v="254"/>
  </r>
  <r>
    <x v="1"/>
    <x v="25"/>
    <x v="7"/>
    <d v="2009-01-01T00:00:00"/>
    <d v="2013-01-01T00:00:00"/>
    <n v="291"/>
    <n v="207"/>
    <n v="54.34"/>
    <x v="4"/>
    <n v="10.5"/>
    <n v="47.25"/>
    <n v="11.3"/>
    <n v="38.07"/>
    <n v="26.7"/>
    <n v="32.4"/>
    <n v="0.16"/>
    <n v="28.5"/>
    <n v="-4.2"/>
    <n v="24.2"/>
    <n v="-1.3"/>
    <n v="12.5244"/>
    <n v="251.5"/>
  </r>
  <r>
    <x v="0"/>
    <x v="26"/>
    <x v="19"/>
    <d v="2010-08-01T00:00:00"/>
    <d v="2013-08-01T00:00:00"/>
    <n v="37"/>
    <n v="648"/>
    <n v="36.981999999999999"/>
    <x v="5"/>
    <n v="9.6"/>
    <n v="39.869999999999997"/>
    <n v="19.100000000000001"/>
    <n v="34.200000000000003"/>
    <n v="28.5"/>
    <n v="23.31"/>
    <n v="-0.01"/>
    <n v="26.2"/>
    <n v="3"/>
    <n v="15.225"/>
    <n v="-4.5"/>
    <n v="9.8000000000000007"/>
    <n v="248.2"/>
  </r>
  <r>
    <x v="4"/>
    <x v="27"/>
    <x v="4"/>
    <d v="2006-05-01T00:00:00"/>
    <d v="2013-05-01T00:00:00"/>
    <n v="246"/>
    <n v="93"/>
    <n v="63.36"/>
    <x v="0"/>
    <n v="11.9"/>
    <n v="51.3"/>
    <n v="9.1999999999999993"/>
    <n v="44.28"/>
    <n v="18.100000000000001"/>
    <n v="34.200000000000003"/>
    <n v="-0.1"/>
    <n v="32.4"/>
    <n v="0.4"/>
    <n v="30.9"/>
    <n v="-0.2"/>
    <n v="21.12"/>
    <n v="246.4"/>
  </r>
  <r>
    <x v="9"/>
    <x v="28"/>
    <x v="9"/>
    <d v="2007-10-01T00:00:00"/>
    <d v="2013-01-01T00:00:00"/>
    <n v="269"/>
    <n v="81.5"/>
    <n v="56.76"/>
    <x v="4"/>
    <n v="17.2"/>
    <n v="43.86"/>
    <n v="5.0999999999999996"/>
    <n v="37.655000000000001"/>
    <n v="21.5"/>
    <n v="28.645"/>
    <n v="0"/>
    <n v="30.7"/>
    <n v="-0.2"/>
    <n v="27.8"/>
    <n v="-3.5"/>
    <n v="15.7194"/>
    <n v="245.2"/>
  </r>
  <r>
    <x v="0"/>
    <x v="29"/>
    <x v="20"/>
    <d v="2009-10-01T00:00:00"/>
    <d v="2012-12-01T00:00:00"/>
    <n v="277"/>
    <n v="598.29999999999995"/>
    <n v="54.34"/>
    <x v="5"/>
    <n v="15.8"/>
    <n v="42.5"/>
    <n v="9.4"/>
    <n v="35.954999999999998"/>
    <n v="30.8"/>
    <n v="26.774999999999999"/>
    <n v="-0.06"/>
    <n v="27"/>
    <n v="5.3"/>
    <n v="25.8"/>
    <n v="-2.5"/>
    <n v="12.201000000000001"/>
    <n v="243.5"/>
  </r>
  <r>
    <x v="4"/>
    <x v="30"/>
    <x v="17"/>
    <d v="2008-05-01T00:00:00"/>
    <d v="2012-10-01T00:00:00"/>
    <n v="305"/>
    <n v="564.29999999999995"/>
    <n v="58.63"/>
    <x v="4"/>
    <n v="6.7"/>
    <n v="46.89"/>
    <n v="20.7"/>
    <n v="40.770000000000003"/>
    <n v="33.4"/>
    <n v="29.79"/>
    <n v="-0.14000000000000001"/>
    <n v="30.3"/>
    <n v="2.1"/>
    <n v="27.6"/>
    <n v="-3.9"/>
    <n v="15.128"/>
    <n v="241.7"/>
  </r>
  <r>
    <x v="4"/>
    <x v="31"/>
    <x v="21"/>
    <d v="2010-01-01T00:00:00"/>
    <d v="2013-03-01T00:00:00"/>
    <n v="295"/>
    <n v="92.4"/>
    <n v="42.24"/>
    <x v="5"/>
    <n v="13.8"/>
    <n v="30.72"/>
    <n v="7.4"/>
    <n v="24.64"/>
    <n v="22.1"/>
    <n v="18.32"/>
    <n v="-0.1"/>
    <n v="23.2"/>
    <n v="1.7"/>
    <n v="15.7"/>
    <n v="-0.8"/>
    <n v="7.6929999999999996"/>
    <n v="241.4"/>
  </r>
  <r>
    <x v="8"/>
    <x v="32"/>
    <x v="22"/>
    <d v="2002-11-01T00:00:00"/>
    <d v="2013-07-01T00:00:00"/>
    <n v="142"/>
    <n v="193.1"/>
    <n v="57.994"/>
    <x v="7"/>
    <n v="7.1"/>
    <n v="43.2"/>
    <n v="12.2"/>
    <n v="37.89"/>
    <n v="22.3"/>
    <n v="22.77"/>
    <n v="-0.13"/>
    <n v="11.4"/>
    <n v="-1.6"/>
    <n v="25.675999999999998"/>
    <n v="1.8"/>
    <n v="16.236000000000001"/>
    <n v="241"/>
  </r>
  <r>
    <x v="4"/>
    <x v="33"/>
    <x v="23"/>
    <d v="2010-01-01T00:00:00"/>
    <d v="2013-07-01T00:00:00"/>
    <n v="187"/>
    <n v="302.89999999999998"/>
    <n v="44.625999999999998"/>
    <x v="5"/>
    <n v="22.4"/>
    <n v="32.08"/>
    <n v="-1.1000000000000001"/>
    <n v="27.12"/>
    <n v="12.3"/>
    <n v="17.760000000000002"/>
    <n v="-0.27"/>
    <n v="23.7"/>
    <n v="1.2"/>
    <n v="16"/>
    <n v="-4.9000000000000004"/>
    <n v="8.3789999999999996"/>
    <n v="238.4"/>
  </r>
  <r>
    <x v="0"/>
    <x v="34"/>
    <x v="24"/>
    <d v="2009-10-01T00:00:00"/>
    <d v="2012-10-01T00:00:00"/>
    <n v="305"/>
    <n v="61.6"/>
    <n v="47.19"/>
    <x v="5"/>
    <n v="12.5"/>
    <n v="38.93"/>
    <n v="8.8000000000000007"/>
    <n v="30.515000000000001"/>
    <n v="16.2"/>
    <n v="23.885000000000002"/>
    <n v="0.22"/>
    <n v="24.9"/>
    <n v="-3.2"/>
    <n v="18.600000000000001"/>
    <n v="-2.5"/>
    <n v="8.3789999999999996"/>
    <n v="237.2"/>
  </r>
  <r>
    <x v="4"/>
    <x v="35"/>
    <x v="25"/>
    <d v="2008-04-01T00:00:00"/>
    <d v="2013-05-01T00:00:00"/>
    <n v="256"/>
    <n v="241.6"/>
    <n v="56.32"/>
    <x v="4"/>
    <n v="17.7"/>
    <n v="42.244999999999997"/>
    <n v="5.8"/>
    <n v="36.125"/>
    <n v="21.9"/>
    <n v="25.67"/>
    <n v="-0.17"/>
    <n v="27.3"/>
    <n v="6.5"/>
    <n v="22.8"/>
    <n v="-2.5"/>
    <n v="12.016999999999999"/>
    <n v="236.4"/>
  </r>
  <r>
    <x v="2"/>
    <x v="36"/>
    <x v="26"/>
    <d v="2009-11-01T00:00:00"/>
    <d v="2013-02-01T00:00:00"/>
    <n v="305"/>
    <n v="251.2"/>
    <n v="49.72"/>
    <x v="5"/>
    <n v="12.6"/>
    <n v="45.03"/>
    <n v="9.9"/>
    <n v="36.1"/>
    <n v="17.399999999999999"/>
    <n v="28.31"/>
    <n v="0.01"/>
    <n v="26.4"/>
    <n v="-0.1"/>
    <n v="20"/>
    <n v="-2.8"/>
    <n v="9.6039999999999992"/>
    <n v="234.7"/>
  </r>
  <r>
    <x v="2"/>
    <x v="37"/>
    <x v="2"/>
    <d v="2004-03-01T00:00:00"/>
    <d v="2013-10-01T00:00:00"/>
    <n v="113"/>
    <n v="141.9"/>
    <n v="61.53"/>
    <x v="1"/>
    <n v="13.7"/>
    <n v="48.96"/>
    <n v="8"/>
    <n v="41.734999999999999"/>
    <n v="14.3"/>
    <n v="31.195"/>
    <n v="0.11"/>
    <n v="31.5"/>
    <n v="3.4"/>
    <n v="30.527999999999999"/>
    <n v="-0.3"/>
    <n v="24.472000000000001"/>
    <n v="233.7"/>
  </r>
  <r>
    <x v="2"/>
    <x v="38"/>
    <x v="27"/>
    <d v="2007-09-01T00:00:00"/>
    <d v="2013-10-01T00:00:00"/>
    <n v="101"/>
    <n v="247.8"/>
    <n v="52.838999999999999"/>
    <x v="0"/>
    <n v="11.3"/>
    <n v="46.182000000000002"/>
    <n v="10.8"/>
    <n v="36.722000000000001"/>
    <n v="37.799999999999997"/>
    <n v="30.873999999999999"/>
    <n v="-0.06"/>
    <n v="28.8"/>
    <n v="-1"/>
    <n v="24.064"/>
    <n v="-2.8"/>
    <n v="15.68"/>
    <n v="233.5"/>
  </r>
  <r>
    <x v="2"/>
    <x v="39"/>
    <x v="28"/>
    <d v="2006-05-01T00:00:00"/>
    <d v="2013-07-01T00:00:00"/>
    <n v="201"/>
    <n v="302.5"/>
    <n v="56.808"/>
    <x v="2"/>
    <n v="10"/>
    <n v="48.95"/>
    <n v="8.6"/>
    <n v="38.448"/>
    <n v="23.7"/>
    <n v="33.018999999999998"/>
    <n v="-0.17"/>
    <n v="27.8"/>
    <n v="-0.9"/>
    <n v="22.4"/>
    <n v="0.9"/>
    <n v="14.702999999999999"/>
    <n v="231.4"/>
  </r>
  <r>
    <x v="1"/>
    <x v="40"/>
    <x v="29"/>
    <d v="2010-09-01T00:00:00"/>
    <d v="2013-12-01T00:00:00"/>
    <n v="58"/>
    <n v="206"/>
    <n v="33.292000000000002"/>
    <x v="5"/>
    <n v="14.4"/>
    <n v="29.681000000000001"/>
    <n v="8"/>
    <n v="22.311"/>
    <n v="30.6"/>
    <n v="18.157"/>
    <n v="-7.0000000000000007E-2"/>
    <n v="19.899999999999999"/>
    <n v="2.1"/>
    <n v="11.475"/>
    <n v="-2.9"/>
    <n v="7.1539999999999999"/>
    <n v="230.8"/>
  </r>
  <r>
    <x v="2"/>
    <x v="41"/>
    <x v="30"/>
    <d v="2007-04-01T00:00:00"/>
    <d v="2013-08-01T00:00:00"/>
    <n v="160"/>
    <n v="150.69999999999999"/>
    <n v="57.566000000000003"/>
    <x v="2"/>
    <n v="11.7"/>
    <n v="48.505000000000003"/>
    <n v="2"/>
    <n v="39.427"/>
    <n v="13.5"/>
    <n v="30.704999999999998"/>
    <n v="0.01"/>
    <n v="25.3"/>
    <n v="-6.3"/>
    <n v="25.8"/>
    <n v="2.8"/>
    <n v="16.181999999999999"/>
    <n v="230.8"/>
  </r>
  <r>
    <x v="1"/>
    <x v="42"/>
    <x v="31"/>
    <d v="2004-02-01T00:00:00"/>
    <d v="2013-10-01T00:00:00"/>
    <n v="99"/>
    <n v="385.4"/>
    <n v="58.298000000000002"/>
    <x v="6"/>
    <n v="12.3"/>
    <n v="49.47"/>
    <n v="6.9"/>
    <n v="41.107999999999997"/>
    <n v="24.3"/>
    <n v="34.744"/>
    <n v="-7.0000000000000007E-2"/>
    <n v="29.3"/>
    <n v="1.2"/>
    <n v="29.472000000000001"/>
    <n v="1"/>
    <n v="23.231999999999999"/>
    <n v="230.2"/>
  </r>
  <r>
    <x v="1"/>
    <x v="43"/>
    <x v="7"/>
    <d v="2009-03-01T00:00:00"/>
    <d v="2013-07-01T00:00:00"/>
    <n v="204"/>
    <n v="269.10000000000002"/>
    <n v="51.146000000000001"/>
    <x v="4"/>
    <n v="13.3"/>
    <n v="43.761000000000003"/>
    <n v="8.9"/>
    <n v="35.061"/>
    <n v="26.1"/>
    <n v="28.449000000000002"/>
    <n v="0.1"/>
    <n v="27.2"/>
    <n v="-1.6"/>
    <n v="20.952000000000002"/>
    <n v="-3.7"/>
    <n v="11.346"/>
    <n v="230.1"/>
  </r>
  <r>
    <x v="2"/>
    <x v="44"/>
    <x v="32"/>
    <d v="2004-06-01T00:00:00"/>
    <d v="2012-12-01T00:00:00"/>
    <n v="305"/>
    <n v="533.29999999999995"/>
    <n v="59.731999999999999"/>
    <x v="1"/>
    <n v="7.3"/>
    <n v="50.018000000000001"/>
    <n v="12.3"/>
    <n v="40.673000000000002"/>
    <n v="42.5"/>
    <n v="34.087000000000003"/>
    <n v="0.26"/>
    <n v="27.8"/>
    <n v="1.2"/>
    <n v="28.6"/>
    <n v="3.8"/>
    <n v="18.768000000000001"/>
    <n v="229.5"/>
  </r>
  <r>
    <x v="10"/>
    <x v="45"/>
    <x v="3"/>
    <d v="2005-01-01T00:00:00"/>
    <d v="2013-08-01T00:00:00"/>
    <n v="159"/>
    <n v="49.9"/>
    <n v="61.128"/>
    <x v="1"/>
    <n v="17.2"/>
    <n v="49.631999999999998"/>
    <n v="1.2"/>
    <n v="42.591999999999999"/>
    <n v="16.600000000000001"/>
    <n v="34.76"/>
    <n v="-0.02"/>
    <n v="32.200000000000003"/>
    <n v="2.4"/>
    <n v="32.9"/>
    <n v="0.2"/>
    <n v="22.815999999999999"/>
    <n v="228.7"/>
  </r>
  <r>
    <x v="9"/>
    <x v="46"/>
    <x v="33"/>
    <d v="2007-02-01T00:00:00"/>
    <d v="2012-12-01T00:00:00"/>
    <n v="305"/>
    <n v="152.6"/>
    <n v="61.27"/>
    <x v="3"/>
    <n v="10.199999999999999"/>
    <n v="48.024000000000001"/>
    <n v="8.5"/>
    <n v="41.411999999999999"/>
    <n v="23.2"/>
    <n v="31.059000000000001"/>
    <n v="-0.05"/>
    <n v="31.3"/>
    <n v="-4"/>
    <n v="32.799999999999997"/>
    <n v="-1.4"/>
    <n v="21.672000000000001"/>
    <n v="226.1"/>
  </r>
  <r>
    <x v="2"/>
    <x v="47"/>
    <x v="34"/>
    <d v="2010-05-01T00:00:00"/>
    <d v="2013-06-01T00:00:00"/>
    <n v="238"/>
    <n v="427"/>
    <n v="55.295999999999999"/>
    <x v="5"/>
    <n v="9.6"/>
    <n v="47.616"/>
    <n v="11.3"/>
    <n v="41.106000000000002"/>
    <n v="35.299999999999997"/>
    <n v="30.504000000000001"/>
    <n v="0.08"/>
    <n v="31.5"/>
    <n v="-6.7"/>
    <n v="29.3"/>
    <n v="-4.0999999999999996"/>
    <n v="13.622"/>
    <n v="225.9"/>
  </r>
  <r>
    <x v="4"/>
    <x v="48"/>
    <x v="5"/>
    <d v="2006-08-01T00:00:00"/>
    <d v="2013-03-01T00:00:00"/>
    <n v="305"/>
    <n v="607.9"/>
    <n v="57.42"/>
    <x v="4"/>
    <n v="12.9"/>
    <n v="43.02"/>
    <n v="12.4"/>
    <n v="39.78"/>
    <n v="35.200000000000003"/>
    <n v="29.43"/>
    <n v="0.08"/>
    <n v="28.7"/>
    <n v="7.5"/>
    <n v="26.4"/>
    <n v="-1.7"/>
    <n v="15.189"/>
    <n v="225.7"/>
  </r>
  <r>
    <x v="2"/>
    <x v="49"/>
    <x v="35"/>
    <d v="2008-01-01T00:00:00"/>
    <d v="2013-07-01T00:00:00"/>
    <n v="208"/>
    <n v="113.3"/>
    <n v="59.277999999999999"/>
    <x v="3"/>
    <n v="14.5"/>
    <n v="51.12"/>
    <n v="7"/>
    <n v="43.02"/>
    <n v="30.7"/>
    <n v="35.1"/>
    <n v="0.1"/>
    <n v="33.799999999999997"/>
    <n v="3.2"/>
    <n v="30.8"/>
    <n v="-2.2000000000000002"/>
    <n v="19.312000000000001"/>
    <n v="218.6"/>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Tabla dinámica1" cacheId="10" dataOnRows="1" applyNumberFormats="0" applyBorderFormats="0" applyFontFormats="0" applyPatternFormats="0" applyAlignmentFormats="0" applyWidthHeightFormats="1" dataCaption="Datos" updatedVersion="2" asteriskTotals="1" showMemberPropertyTips="0" useAutoFormatting="1" rowGrandTotals="0" colGrandTotals="0" itemPrintTitles="1" createdVersion="1" indent="0" compact="0" compactData="0" gridDropZones="1">
  <location ref="A3:I50" firstHeaderRow="1" firstDataRow="2" firstDataCol="1"/>
  <pivotFields count="21">
    <pivotField axis="axisCol" compact="0" outline="0" subtotalTop="0" showAll="0" includeNewItemsInFilter="1">
      <items count="86">
        <item m="1" x="9"/>
        <item m="1" x="10"/>
        <item m="1" x="12"/>
        <item m="1" x="14"/>
        <item m="1" x="15"/>
        <item m="1" x="16"/>
        <item m="1" x="19"/>
        <item m="1" x="20"/>
        <item m="1" x="21"/>
        <item x="2"/>
        <item m="1" x="24"/>
        <item m="1" x="25"/>
        <item m="1" x="26"/>
        <item m="1" x="27"/>
        <item m="1" x="28"/>
        <item m="1" x="29"/>
        <item m="1" x="30"/>
        <item x="5"/>
        <item m="1" x="32"/>
        <item m="1" x="33"/>
        <item m="1" x="34"/>
        <item m="1" x="35"/>
        <item m="1" x="36"/>
        <item m="1" x="37"/>
        <item m="1" x="38"/>
        <item x="3"/>
        <item m="1" x="40"/>
        <item m="1" x="41"/>
        <item m="1" x="43"/>
        <item x="4"/>
        <item m="1" x="45"/>
        <item x="7"/>
        <item m="1" x="48"/>
        <item m="1" x="51"/>
        <item m="1" x="52"/>
        <item m="1" x="53"/>
        <item m="1" x="54"/>
        <item m="1" x="55"/>
        <item m="1" x="56"/>
        <item m="1" x="57"/>
        <item m="1" x="58"/>
        <item m="1" x="59"/>
        <item m="1" x="60"/>
        <item m="1" x="61"/>
        <item m="1" x="62"/>
        <item m="1" x="64"/>
        <item x="6"/>
        <item m="1" x="67"/>
        <item m="1" x="68"/>
        <item m="1" x="69"/>
        <item x="0"/>
        <item m="1" x="72"/>
        <item m="1" x="73"/>
        <item m="1" x="74"/>
        <item m="1" x="76"/>
        <item m="1" x="77"/>
        <item m="1" x="78"/>
        <item m="1" x="79"/>
        <item m="1" x="80"/>
        <item x="1"/>
        <item m="1" x="82"/>
        <item m="1" x="83"/>
        <item h="1" x="8"/>
        <item m="1" x="71"/>
        <item m="1" x="13"/>
        <item m="1" x="42"/>
        <item m="1" x="50"/>
        <item m="1" x="11"/>
        <item m="1" x="65"/>
        <item m="1" x="17"/>
        <item m="1" x="49"/>
        <item m="1" x="22"/>
        <item m="1" x="18"/>
        <item m="1" x="47"/>
        <item m="1" x="23"/>
        <item m="1" x="81"/>
        <item m="1" x="39"/>
        <item m="1" x="84"/>
        <item m="1" x="44"/>
        <item m="1" x="66"/>
        <item m="1" x="70"/>
        <item m="1" x="75"/>
        <item m="1" x="63"/>
        <item m="1" x="31"/>
        <item m="1" x="46"/>
        <item t="default"/>
      </items>
    </pivotField>
    <pivotField axis="axisRow" compact="0" outline="0" subtotalTop="0" showAll="0" includeNewItemsInFilter="1">
      <items count="48">
        <item x="26"/>
        <item x="24"/>
        <item x="18"/>
        <item x="16"/>
        <item x="33"/>
        <item x="28"/>
        <item x="17"/>
        <item x="38"/>
        <item x="45"/>
        <item x="13"/>
        <item x="14"/>
        <item x="35"/>
        <item x="32"/>
        <item x="23"/>
        <item x="15"/>
        <item x="7"/>
        <item x="9"/>
        <item x="36"/>
        <item x="20"/>
        <item x="29"/>
        <item x="42"/>
        <item x="5"/>
        <item x="21"/>
        <item x="31"/>
        <item x="6"/>
        <item x="11"/>
        <item x="43"/>
        <item x="27"/>
        <item x="39"/>
        <item x="1"/>
        <item x="30"/>
        <item x="40"/>
        <item x="8"/>
        <item x="0"/>
        <item x="34"/>
        <item x="25"/>
        <item x="37"/>
        <item x="41"/>
        <item x="22"/>
        <item x="19"/>
        <item x="12"/>
        <item x="2"/>
        <item x="44"/>
        <item x="10"/>
        <item x="3"/>
        <item x="4"/>
        <item x="46"/>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s>
  <rowFields count="1">
    <field x="1"/>
  </rowFields>
  <rowItems count="46">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rowItems>
  <colFields count="1">
    <field x="0"/>
  </colFields>
  <colItems count="8">
    <i>
      <x v="9"/>
    </i>
    <i>
      <x v="17"/>
    </i>
    <i>
      <x v="25"/>
    </i>
    <i>
      <x v="29"/>
    </i>
    <i>
      <x v="31"/>
    </i>
    <i>
      <x v="46"/>
    </i>
    <i>
      <x v="50"/>
    </i>
    <i>
      <x v="59"/>
    </i>
  </colItems>
  <dataFields count="1">
    <dataField name="Promedio de PTAL" fld="6" subtotal="average" baseField="0" baseItem="0"/>
  </dataFields>
  <pivotTableStyleInfo showRowHeaders="1" showColHeaders="1" showRowStripes="0" showColStripes="0" showLastColumn="1"/>
</pivotTableDefinition>
</file>

<file path=xl/pivotTables/pivotTable2.xml><?xml version="1.0" encoding="utf-8"?>
<pivotTableDefinition xmlns="http://schemas.openxmlformats.org/spreadsheetml/2006/main" name="Tabla dinámica1" cacheId="11" dataOnRows="1" applyNumberFormats="0" applyBorderFormats="0" applyFontFormats="0" applyPatternFormats="0" applyAlignmentFormats="0" applyWidthHeightFormats="1" dataCaption="Datos" updatedVersion="4" minRefreshableVersion="3" showMemberPropertyTips="0" useAutoFormatting="1" itemPrintTitles="1" createdVersion="3" indent="0" compact="0" compactData="0" gridDropZones="1">
  <location ref="A3:L155" firstHeaderRow="1" firstDataRow="2" firstDataCol="3"/>
  <pivotFields count="22">
    <pivotField axis="axisRow" compact="0" outline="0" subtotalTop="0" showAll="0" includeNewItemsInFilter="1">
      <items count="20">
        <item m="1" x="16"/>
        <item x="8"/>
        <item m="1" x="18"/>
        <item m="1" x="14"/>
        <item m="1" x="12"/>
        <item x="5"/>
        <item m="1" x="13"/>
        <item m="1" x="15"/>
        <item x="1"/>
        <item x="11"/>
        <item x="2"/>
        <item x="0"/>
        <item x="4"/>
        <item x="3"/>
        <item x="10"/>
        <item m="1" x="17"/>
        <item x="6"/>
        <item x="9"/>
        <item x="7"/>
        <item t="default"/>
      </items>
    </pivotField>
    <pivotField axis="axisRow" compact="0" outline="0" subtotalTop="0" showAll="0" includeNewItemsInFilter="1">
      <items count="165">
        <item m="1" x="87"/>
        <item m="1" x="159"/>
        <item m="1" x="97"/>
        <item m="1" x="162"/>
        <item m="1" x="134"/>
        <item m="1" x="137"/>
        <item m="1" x="160"/>
        <item m="1" x="105"/>
        <item m="1" x="90"/>
        <item m="1" x="72"/>
        <item m="1" x="107"/>
        <item m="1" x="67"/>
        <item m="1" x="81"/>
        <item m="1" x="129"/>
        <item x="1"/>
        <item m="1" x="58"/>
        <item x="7"/>
        <item x="10"/>
        <item m="1" x="158"/>
        <item m="1" x="93"/>
        <item m="1" x="125"/>
        <item x="2"/>
        <item m="1" x="76"/>
        <item x="13"/>
        <item m="1" x="154"/>
        <item m="1" x="66"/>
        <item m="1" x="68"/>
        <item m="1" x="80"/>
        <item m="1" x="86"/>
        <item m="1" x="120"/>
        <item m="1" x="85"/>
        <item x="3"/>
        <item m="1" x="98"/>
        <item m="1" x="121"/>
        <item m="1" x="163"/>
        <item m="1" x="74"/>
        <item m="1" x="103"/>
        <item m="1" x="133"/>
        <item m="1" x="122"/>
        <item m="1" x="135"/>
        <item m="1" x="150"/>
        <item m="1" x="119"/>
        <item m="1" x="55"/>
        <item m="1" x="124"/>
        <item m="1" x="61"/>
        <item x="14"/>
        <item m="1" x="82"/>
        <item x="21"/>
        <item m="1" x="63"/>
        <item m="1" x="73"/>
        <item h="1" x="50"/>
        <item m="1" x="110"/>
        <item m="1" x="94"/>
        <item m="1" x="95"/>
        <item m="1" x="117"/>
        <item x="5"/>
        <item m="1" x="147"/>
        <item m="1" x="69"/>
        <item m="1" x="100"/>
        <item x="17"/>
        <item x="24"/>
        <item m="1" x="146"/>
        <item m="1" x="52"/>
        <item m="1" x="70"/>
        <item m="1" x="102"/>
        <item m="1" x="151"/>
        <item m="1" x="89"/>
        <item m="1" x="83"/>
        <item m="1" x="148"/>
        <item m="1" x="51"/>
        <item m="1" x="156"/>
        <item x="0"/>
        <item m="1" x="139"/>
        <item m="1" x="108"/>
        <item m="1" x="104"/>
        <item x="37"/>
        <item m="1" x="138"/>
        <item m="1" x="111"/>
        <item m="1" x="92"/>
        <item x="12"/>
        <item m="1" x="112"/>
        <item m="1" x="62"/>
        <item m="1" x="96"/>
        <item m="1" x="114"/>
        <item m="1" x="57"/>
        <item m="1" x="99"/>
        <item m="1" x="123"/>
        <item m="1" x="78"/>
        <item m="1" x="127"/>
        <item x="45"/>
        <item m="1" x="145"/>
        <item m="1" x="161"/>
        <item m="1" x="54"/>
        <item m="1" x="115"/>
        <item m="1" x="65"/>
        <item m="1" x="128"/>
        <item x="9"/>
        <item x="49"/>
        <item m="1" x="157"/>
        <item m="1" x="106"/>
        <item x="15"/>
        <item m="1" x="113"/>
        <item m="1" x="84"/>
        <item m="1" x="88"/>
        <item m="1" x="64"/>
        <item m="1" x="155"/>
        <item m="1" x="59"/>
        <item m="1" x="71"/>
        <item m="1" x="79"/>
        <item m="1" x="56"/>
        <item x="6"/>
        <item m="1" x="109"/>
        <item x="43"/>
        <item m="1" x="116"/>
        <item x="35"/>
        <item x="25"/>
        <item m="1" x="131"/>
        <item m="1" x="142"/>
        <item m="1" x="60"/>
        <item x="39"/>
        <item m="1" x="141"/>
        <item x="32"/>
        <item x="44"/>
        <item m="1" x="132"/>
        <item m="1" x="53"/>
        <item m="1" x="126"/>
        <item m="1" x="130"/>
        <item m="1" x="149"/>
        <item x="16"/>
        <item x="29"/>
        <item m="1" x="136"/>
        <item m="1" x="101"/>
        <item x="4"/>
        <item x="36"/>
        <item m="1" x="152"/>
        <item x="33"/>
        <item x="27"/>
        <item m="1" x="91"/>
        <item x="48"/>
        <item m="1" x="153"/>
        <item x="41"/>
        <item x="8"/>
        <item x="47"/>
        <item x="22"/>
        <item x="11"/>
        <item x="18"/>
        <item x="20"/>
        <item m="1" x="143"/>
        <item m="1" x="75"/>
        <item m="1" x="118"/>
        <item m="1" x="144"/>
        <item x="31"/>
        <item x="23"/>
        <item x="34"/>
        <item x="19"/>
        <item x="26"/>
        <item x="28"/>
        <item x="30"/>
        <item x="38"/>
        <item x="40"/>
        <item x="42"/>
        <item x="46"/>
        <item m="1" x="77"/>
        <item m="1" x="140"/>
        <item t="default"/>
      </items>
    </pivotField>
    <pivotField axis="axisRow" compact="0" outline="0" subtotalTop="0" showAll="0" includeNewItemsInFilter="1">
      <items count="41">
        <item x="0"/>
        <item x="11"/>
        <item x="2"/>
        <item x="14"/>
        <item x="8"/>
        <item x="1"/>
        <item x="35"/>
        <item x="6"/>
        <item x="3"/>
        <item x="36"/>
        <item x="5"/>
        <item x="9"/>
        <item x="30"/>
        <item x="10"/>
        <item x="7"/>
        <item x="12"/>
        <item x="20"/>
        <item x="25"/>
        <item m="1" x="37"/>
        <item x="28"/>
        <item x="22"/>
        <item x="32"/>
        <item m="1" x="38"/>
        <item m="1" x="39"/>
        <item x="13"/>
        <item x="4"/>
        <item x="26"/>
        <item x="34"/>
        <item x="15"/>
        <item x="17"/>
        <item x="19"/>
        <item x="21"/>
        <item x="24"/>
        <item x="16"/>
        <item x="18"/>
        <item x="23"/>
        <item x="27"/>
        <item x="29"/>
        <item x="31"/>
        <item x="33"/>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axis="axisCol" compact="0" outline="0" subtotalTop="0" showAll="0" includeNewItemsInFilter="1">
      <items count="11">
        <item m="1" x="9"/>
        <item x="5"/>
        <item x="4"/>
        <item x="3"/>
        <item x="0"/>
        <item x="2"/>
        <item x="8"/>
        <item x="1"/>
        <item x="6"/>
        <item x="7"/>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howAll="0" defaultSubtotal="0"/>
    <pivotField compact="0" outline="0" showAll="0" defaultSubtotal="0"/>
    <pivotField compact="0" outline="0" showAll="0" defaultSubtotal="0"/>
    <pivotField compact="0" outline="0" showAll="0" defaultSubtotal="0"/>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showAll="0" includeNewItemsInFilter="1"/>
  </pivotFields>
  <rowFields count="3">
    <field x="1"/>
    <field x="0"/>
    <field x="2"/>
  </rowFields>
  <rowItems count="151">
    <i>
      <x v="14"/>
      <x v="8"/>
      <x v="5"/>
    </i>
    <i t="default" r="1">
      <x v="8"/>
    </i>
    <i t="default">
      <x v="14"/>
    </i>
    <i>
      <x v="16"/>
      <x v="8"/>
      <x v="7"/>
    </i>
    <i t="default" r="1">
      <x v="8"/>
    </i>
    <i t="default">
      <x v="16"/>
    </i>
    <i>
      <x v="17"/>
      <x v="5"/>
      <x v="4"/>
    </i>
    <i t="default" r="1">
      <x v="5"/>
    </i>
    <i t="default">
      <x v="17"/>
    </i>
    <i>
      <x v="21"/>
      <x v="10"/>
      <x v="2"/>
    </i>
    <i t="default" r="1">
      <x v="10"/>
    </i>
    <i t="default">
      <x v="21"/>
    </i>
    <i>
      <x v="23"/>
      <x v="11"/>
      <x v="1"/>
    </i>
    <i t="default" r="1">
      <x v="11"/>
    </i>
    <i t="default">
      <x v="23"/>
    </i>
    <i>
      <x v="31"/>
      <x v="10"/>
      <x v="8"/>
    </i>
    <i t="default" r="1">
      <x v="10"/>
    </i>
    <i t="default">
      <x v="31"/>
    </i>
    <i>
      <x v="45"/>
      <x v="11"/>
      <x/>
    </i>
    <i t="default" r="1">
      <x v="11"/>
    </i>
    <i t="default">
      <x v="45"/>
    </i>
    <i>
      <x v="47"/>
      <x v="11"/>
      <x/>
    </i>
    <i t="default" r="1">
      <x v="11"/>
    </i>
    <i t="default">
      <x v="47"/>
    </i>
    <i>
      <x v="55"/>
      <x v="10"/>
      <x v="5"/>
    </i>
    <i t="default" r="1">
      <x v="10"/>
    </i>
    <i t="default">
      <x v="55"/>
    </i>
    <i>
      <x v="59"/>
      <x v="10"/>
      <x v="3"/>
    </i>
    <i t="default" r="1">
      <x v="10"/>
    </i>
    <i t="default">
      <x v="59"/>
    </i>
    <i>
      <x v="60"/>
      <x v="1"/>
      <x v="34"/>
    </i>
    <i t="default" r="1">
      <x v="1"/>
    </i>
    <i t="default">
      <x v="60"/>
    </i>
    <i>
      <x v="71"/>
      <x v="11"/>
      <x/>
    </i>
    <i t="default" r="1">
      <x v="11"/>
    </i>
    <i t="default">
      <x v="71"/>
    </i>
    <i>
      <x v="75"/>
      <x v="10"/>
      <x v="2"/>
    </i>
    <i t="default" r="1">
      <x v="10"/>
    </i>
    <i t="default">
      <x v="75"/>
    </i>
    <i>
      <x v="79"/>
      <x v="10"/>
      <x v="13"/>
    </i>
    <i t="default" r="1">
      <x v="10"/>
    </i>
    <i t="default">
      <x v="79"/>
    </i>
    <i>
      <x v="89"/>
      <x v="14"/>
      <x v="8"/>
    </i>
    <i t="default" r="1">
      <x v="14"/>
    </i>
    <i t="default">
      <x v="89"/>
    </i>
    <i>
      <x v="96"/>
      <x v="10"/>
      <x v="14"/>
    </i>
    <i t="default" r="1">
      <x v="10"/>
    </i>
    <i t="default">
      <x v="96"/>
    </i>
    <i>
      <x v="97"/>
      <x v="10"/>
      <x v="6"/>
    </i>
    <i t="default" r="1">
      <x v="10"/>
    </i>
    <i t="default">
      <x v="97"/>
    </i>
    <i>
      <x v="100"/>
      <x v="10"/>
      <x v="15"/>
    </i>
    <i t="default" r="1">
      <x v="10"/>
    </i>
    <i t="default">
      <x v="100"/>
    </i>
    <i>
      <x v="110"/>
      <x v="12"/>
      <x v="10"/>
    </i>
    <i t="default" r="1">
      <x v="12"/>
    </i>
    <i t="default">
      <x v="110"/>
    </i>
    <i>
      <x v="112"/>
      <x v="8"/>
      <x v="14"/>
    </i>
    <i t="default" r="1">
      <x v="8"/>
    </i>
    <i t="default">
      <x v="112"/>
    </i>
    <i>
      <x v="114"/>
      <x v="12"/>
      <x v="17"/>
    </i>
    <i t="default" r="1">
      <x v="12"/>
    </i>
    <i t="default">
      <x v="114"/>
    </i>
    <i>
      <x v="115"/>
      <x v="8"/>
      <x v="14"/>
    </i>
    <i t="default" r="1">
      <x v="8"/>
    </i>
    <i t="default">
      <x v="115"/>
    </i>
    <i>
      <x v="119"/>
      <x v="10"/>
      <x v="19"/>
    </i>
    <i t="default" r="1">
      <x v="10"/>
    </i>
    <i t="default">
      <x v="119"/>
    </i>
    <i>
      <x v="121"/>
      <x v="1"/>
      <x v="20"/>
    </i>
    <i t="default" r="1">
      <x v="1"/>
    </i>
    <i t="default">
      <x v="121"/>
    </i>
    <i>
      <x v="122"/>
      <x v="10"/>
      <x v="21"/>
    </i>
    <i t="default" r="1">
      <x v="10"/>
    </i>
    <i t="default">
      <x v="122"/>
    </i>
    <i>
      <x v="128"/>
      <x v="16"/>
      <x v="24"/>
    </i>
    <i t="default" r="1">
      <x v="16"/>
    </i>
    <i t="default">
      <x v="128"/>
    </i>
    <i>
      <x v="129"/>
      <x v="11"/>
      <x v="16"/>
    </i>
    <i t="default" r="1">
      <x v="11"/>
    </i>
    <i t="default">
      <x v="129"/>
    </i>
    <i>
      <x v="132"/>
      <x v="13"/>
      <x v="25"/>
    </i>
    <i t="default" r="1">
      <x v="13"/>
    </i>
    <i t="default">
      <x v="132"/>
    </i>
    <i>
      <x v="133"/>
      <x v="10"/>
      <x v="26"/>
    </i>
    <i t="default" r="1">
      <x v="10"/>
    </i>
    <i t="default">
      <x v="133"/>
    </i>
    <i>
      <x v="135"/>
      <x v="12"/>
      <x v="35"/>
    </i>
    <i t="default" r="1">
      <x v="12"/>
    </i>
    <i t="default">
      <x v="135"/>
    </i>
    <i>
      <x v="136"/>
      <x v="12"/>
      <x v="25"/>
    </i>
    <i t="default" r="1">
      <x v="12"/>
    </i>
    <i t="default">
      <x v="136"/>
    </i>
    <i>
      <x v="138"/>
      <x v="12"/>
      <x v="10"/>
    </i>
    <i t="default" r="1">
      <x v="12"/>
    </i>
    <i t="default">
      <x v="138"/>
    </i>
    <i>
      <x v="140"/>
      <x v="10"/>
      <x v="12"/>
    </i>
    <i t="default" r="1">
      <x v="10"/>
    </i>
    <i t="default">
      <x v="140"/>
    </i>
    <i>
      <x v="141"/>
      <x v="10"/>
      <x v="14"/>
    </i>
    <i t="default" r="1">
      <x v="10"/>
    </i>
    <i t="default">
      <x v="141"/>
    </i>
    <i>
      <x v="142"/>
      <x v="10"/>
      <x v="27"/>
    </i>
    <i t="default" r="1">
      <x v="10"/>
    </i>
    <i t="default">
      <x v="142"/>
    </i>
    <i>
      <x v="143"/>
      <x v="10"/>
      <x v="14"/>
    </i>
    <i t="default" r="1">
      <x v="10"/>
    </i>
    <i t="default">
      <x v="143"/>
    </i>
    <i>
      <x v="144"/>
      <x v="8"/>
      <x v="11"/>
    </i>
    <i t="default" r="1">
      <x v="8"/>
    </i>
    <i t="default">
      <x v="144"/>
    </i>
    <i>
      <x v="145"/>
      <x v="16"/>
      <x v="28"/>
    </i>
    <i t="default" r="1">
      <x v="16"/>
    </i>
    <i t="default">
      <x v="145"/>
    </i>
    <i>
      <x v="146"/>
      <x v="12"/>
      <x v="29"/>
    </i>
    <i t="default" r="1">
      <x v="12"/>
    </i>
    <i t="default">
      <x v="146"/>
    </i>
    <i>
      <x v="151"/>
      <x v="12"/>
      <x v="31"/>
    </i>
    <i t="default" r="1">
      <x v="12"/>
    </i>
    <i t="default">
      <x v="151"/>
    </i>
    <i>
      <x v="152"/>
      <x v="12"/>
      <x v="29"/>
    </i>
    <i t="default" r="1">
      <x v="12"/>
    </i>
    <i t="default">
      <x v="152"/>
    </i>
    <i>
      <x v="153"/>
      <x v="11"/>
      <x v="32"/>
    </i>
    <i t="default" r="1">
      <x v="11"/>
    </i>
    <i t="default">
      <x v="153"/>
    </i>
    <i>
      <x v="154"/>
      <x v="18"/>
      <x v="33"/>
    </i>
    <i t="default" r="1">
      <x v="18"/>
    </i>
    <i t="default">
      <x v="154"/>
    </i>
    <i>
      <x v="155"/>
      <x v="11"/>
      <x v="30"/>
    </i>
    <i t="default" r="1">
      <x v="11"/>
    </i>
    <i t="default">
      <x v="155"/>
    </i>
    <i>
      <x v="156"/>
      <x v="17"/>
      <x v="11"/>
    </i>
    <i t="default" r="1">
      <x v="17"/>
    </i>
    <i t="default">
      <x v="156"/>
    </i>
    <i>
      <x v="157"/>
      <x v="12"/>
      <x v="29"/>
    </i>
    <i t="default" r="1">
      <x v="12"/>
    </i>
    <i t="default">
      <x v="157"/>
    </i>
    <i>
      <x v="158"/>
      <x v="10"/>
      <x v="36"/>
    </i>
    <i t="default" r="1">
      <x v="10"/>
    </i>
    <i t="default">
      <x v="158"/>
    </i>
    <i>
      <x v="159"/>
      <x v="8"/>
      <x v="37"/>
    </i>
    <i t="default" r="1">
      <x v="8"/>
    </i>
    <i t="default">
      <x v="159"/>
    </i>
    <i>
      <x v="160"/>
      <x v="8"/>
      <x v="38"/>
    </i>
    <i t="default" r="1">
      <x v="8"/>
    </i>
    <i t="default">
      <x v="160"/>
    </i>
    <i>
      <x v="161"/>
      <x v="17"/>
      <x v="39"/>
    </i>
    <i t="default" r="1">
      <x v="17"/>
    </i>
    <i t="default">
      <x v="161"/>
    </i>
    <i t="grand">
      <x/>
    </i>
  </rowItems>
  <colFields count="1">
    <field x="8"/>
  </colFields>
  <colItems count="9">
    <i>
      <x v="1"/>
    </i>
    <i>
      <x v="2"/>
    </i>
    <i>
      <x v="3"/>
    </i>
    <i>
      <x v="4"/>
    </i>
    <i>
      <x v="5"/>
    </i>
    <i>
      <x v="7"/>
    </i>
    <i>
      <x v="8"/>
    </i>
    <i>
      <x v="9"/>
    </i>
    <i t="grand">
      <x/>
    </i>
  </colItems>
  <dataFields count="1">
    <dataField name="Promedio de $MER" fld="21" subtotal="average" baseField="0" baseItem="0"/>
  </dataFields>
  <pivotTableStyleInfo showRowHeaders="1" showColHeaders="1" showRowStripes="0" showColStripes="0" showLastColumn="1"/>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2:X29"/>
  <sheetViews>
    <sheetView topLeftCell="A4" workbookViewId="0">
      <selection activeCell="C29" sqref="C29"/>
    </sheetView>
  </sheetViews>
  <sheetFormatPr baseColWidth="10" defaultRowHeight="15" x14ac:dyDescent="0.25"/>
  <cols>
    <col min="1" max="1" width="11.42578125" style="213"/>
    <col min="2" max="2" width="6.28515625" style="213" customWidth="1"/>
    <col min="3" max="3" width="16.140625" style="213" bestFit="1" customWidth="1"/>
    <col min="4" max="10" width="11.42578125" style="213"/>
    <col min="11" max="11" width="14" style="213" customWidth="1"/>
    <col min="12" max="18" width="11.42578125" style="214"/>
    <col min="19" max="24" width="11.42578125" style="232"/>
    <col min="25" max="16384" width="11.42578125" style="230"/>
  </cols>
  <sheetData>
    <row r="2" spans="1:24" ht="15.75" thickBot="1" x14ac:dyDescent="0.3"/>
    <row r="3" spans="1:24" x14ac:dyDescent="0.25">
      <c r="B3" s="215"/>
      <c r="C3" s="233">
        <v>42444</v>
      </c>
      <c r="D3" s="216"/>
      <c r="E3" s="216"/>
      <c r="F3" s="216"/>
      <c r="G3" s="216"/>
      <c r="H3" s="216"/>
      <c r="I3" s="216"/>
      <c r="J3" s="216"/>
      <c r="K3" s="217"/>
    </row>
    <row r="4" spans="1:24" x14ac:dyDescent="0.25">
      <c r="B4" s="218"/>
      <c r="C4" s="231" t="s">
        <v>300</v>
      </c>
      <c r="D4" s="1"/>
      <c r="E4" s="1"/>
      <c r="F4" s="219"/>
      <c r="G4" s="219"/>
      <c r="H4" s="219"/>
      <c r="I4" s="219"/>
      <c r="J4" s="219"/>
      <c r="K4" s="220"/>
    </row>
    <row r="5" spans="1:24" x14ac:dyDescent="0.25">
      <c r="B5" s="221"/>
      <c r="C5" s="219"/>
      <c r="D5" s="219"/>
      <c r="E5" s="219"/>
      <c r="F5" s="219"/>
      <c r="G5" s="219"/>
      <c r="H5" s="219"/>
      <c r="I5" s="219"/>
      <c r="J5" s="219"/>
      <c r="K5" s="220"/>
    </row>
    <row r="6" spans="1:24" s="214" customFormat="1" x14ac:dyDescent="0.25">
      <c r="A6" s="213"/>
      <c r="B6" s="221" t="s">
        <v>301</v>
      </c>
      <c r="C6" s="219"/>
      <c r="D6" s="219"/>
      <c r="E6" s="219"/>
      <c r="F6" s="219"/>
      <c r="G6" s="219"/>
      <c r="H6" s="219"/>
      <c r="I6" s="219"/>
      <c r="J6" s="219"/>
      <c r="K6" s="220"/>
      <c r="S6" s="232"/>
      <c r="T6" s="232"/>
      <c r="U6" s="232"/>
      <c r="V6" s="232"/>
      <c r="W6" s="232"/>
      <c r="X6" s="232"/>
    </row>
    <row r="7" spans="1:24" s="214" customFormat="1" x14ac:dyDescent="0.25">
      <c r="A7" s="213"/>
      <c r="B7" s="223" t="s">
        <v>18</v>
      </c>
      <c r="C7" s="111" t="s">
        <v>302</v>
      </c>
      <c r="D7" s="219"/>
      <c r="E7" s="219"/>
      <c r="F7" s="219"/>
      <c r="G7" s="219"/>
      <c r="H7" s="219"/>
      <c r="I7" s="219"/>
      <c r="J7" s="219"/>
      <c r="K7" s="220"/>
      <c r="S7" s="232"/>
      <c r="T7" s="232"/>
      <c r="U7" s="232"/>
      <c r="V7" s="232"/>
      <c r="W7" s="232"/>
      <c r="X7" s="232"/>
    </row>
    <row r="8" spans="1:24" s="214" customFormat="1" x14ac:dyDescent="0.25">
      <c r="A8" s="213"/>
      <c r="B8" s="218"/>
      <c r="C8" s="219"/>
      <c r="D8" s="219"/>
      <c r="E8" s="219"/>
      <c r="F8" s="219"/>
      <c r="G8" s="219"/>
      <c r="H8" s="219"/>
      <c r="I8" s="219"/>
      <c r="J8" s="219"/>
      <c r="K8" s="220"/>
      <c r="S8" s="232"/>
      <c r="T8" s="232"/>
      <c r="U8" s="232"/>
      <c r="V8" s="232"/>
      <c r="W8" s="232"/>
      <c r="X8" s="232"/>
    </row>
    <row r="9" spans="1:24" s="214" customFormat="1" x14ac:dyDescent="0.25">
      <c r="A9" s="213"/>
      <c r="B9" s="222" t="s">
        <v>293</v>
      </c>
      <c r="C9" s="219"/>
      <c r="D9" s="219"/>
      <c r="E9" s="219"/>
      <c r="F9" s="219"/>
      <c r="G9" s="219"/>
      <c r="H9" s="219"/>
      <c r="I9" s="219"/>
      <c r="J9" s="219"/>
      <c r="K9" s="220"/>
      <c r="S9" s="232"/>
      <c r="T9" s="232"/>
      <c r="U9" s="232"/>
      <c r="V9" s="232"/>
      <c r="W9" s="232"/>
      <c r="X9" s="232"/>
    </row>
    <row r="10" spans="1:24" s="214" customFormat="1" x14ac:dyDescent="0.25">
      <c r="A10" s="213"/>
      <c r="B10" s="223" t="s">
        <v>18</v>
      </c>
      <c r="C10" s="224" t="s">
        <v>294</v>
      </c>
      <c r="D10" s="219"/>
      <c r="E10" s="219"/>
      <c r="F10" s="219"/>
      <c r="G10" s="219"/>
      <c r="H10" s="219"/>
      <c r="I10" s="219"/>
      <c r="J10" s="219"/>
      <c r="K10" s="220"/>
      <c r="S10" s="232"/>
      <c r="T10" s="232"/>
      <c r="U10" s="232"/>
      <c r="V10" s="232"/>
      <c r="W10" s="232"/>
      <c r="X10" s="232"/>
    </row>
    <row r="11" spans="1:24" s="214" customFormat="1" x14ac:dyDescent="0.25">
      <c r="A11" s="213"/>
      <c r="B11" s="223" t="s">
        <v>18</v>
      </c>
      <c r="C11" s="224" t="s">
        <v>295</v>
      </c>
      <c r="D11" s="219"/>
      <c r="E11" s="219"/>
      <c r="F11" s="219"/>
      <c r="G11" s="219"/>
      <c r="H11" s="219"/>
      <c r="I11" s="219"/>
      <c r="J11" s="219"/>
      <c r="K11" s="220"/>
      <c r="S11" s="232"/>
      <c r="T11" s="232"/>
      <c r="U11" s="232"/>
      <c r="V11" s="232"/>
      <c r="W11" s="232"/>
      <c r="X11" s="232"/>
    </row>
    <row r="12" spans="1:24" s="214" customFormat="1" x14ac:dyDescent="0.25">
      <c r="A12" s="213"/>
      <c r="B12" s="223" t="s">
        <v>18</v>
      </c>
      <c r="C12" s="212" t="s">
        <v>292</v>
      </c>
      <c r="D12" s="219"/>
      <c r="E12" s="219"/>
      <c r="F12" s="219"/>
      <c r="G12" s="219"/>
      <c r="H12" s="219"/>
      <c r="I12" s="219"/>
      <c r="J12" s="219"/>
      <c r="K12" s="220"/>
      <c r="S12" s="232"/>
      <c r="T12" s="232"/>
      <c r="U12" s="232"/>
      <c r="V12" s="232"/>
      <c r="W12" s="232"/>
      <c r="X12" s="232"/>
    </row>
    <row r="13" spans="1:24" s="214" customFormat="1" x14ac:dyDescent="0.25">
      <c r="A13" s="213"/>
      <c r="B13" s="223" t="s">
        <v>18</v>
      </c>
      <c r="C13" s="224" t="s">
        <v>4</v>
      </c>
      <c r="D13" s="219"/>
      <c r="E13" s="219"/>
      <c r="F13" s="219"/>
      <c r="G13" s="219"/>
      <c r="H13" s="219"/>
      <c r="I13" s="219"/>
      <c r="J13" s="219"/>
      <c r="K13" s="220"/>
      <c r="S13" s="232"/>
      <c r="T13" s="232"/>
      <c r="U13" s="232"/>
      <c r="V13" s="232"/>
      <c r="W13" s="232"/>
      <c r="X13" s="232"/>
    </row>
    <row r="14" spans="1:24" s="214" customFormat="1" x14ac:dyDescent="0.25">
      <c r="A14" s="213"/>
      <c r="B14" s="218"/>
      <c r="C14" s="225" t="s">
        <v>2</v>
      </c>
      <c r="D14" s="219"/>
      <c r="E14" s="219"/>
      <c r="F14" s="219"/>
      <c r="G14" s="219"/>
      <c r="H14" s="219"/>
      <c r="I14" s="219"/>
      <c r="J14" s="219"/>
      <c r="K14" s="220"/>
      <c r="S14" s="232"/>
      <c r="T14" s="232"/>
      <c r="U14" s="232"/>
      <c r="V14" s="232"/>
      <c r="W14" s="232"/>
      <c r="X14" s="232"/>
    </row>
    <row r="15" spans="1:24" s="214" customFormat="1" x14ac:dyDescent="0.25">
      <c r="A15" s="213"/>
      <c r="B15" s="218"/>
      <c r="C15" s="225" t="s">
        <v>3</v>
      </c>
      <c r="D15" s="219"/>
      <c r="E15" s="219"/>
      <c r="F15" s="219"/>
      <c r="G15" s="219"/>
      <c r="H15" s="219"/>
      <c r="I15" s="219"/>
      <c r="J15" s="219"/>
      <c r="K15" s="220"/>
      <c r="S15" s="232"/>
      <c r="T15" s="232"/>
      <c r="U15" s="232"/>
      <c r="V15" s="232"/>
      <c r="W15" s="232"/>
      <c r="X15" s="232"/>
    </row>
    <row r="16" spans="1:24" s="214" customFormat="1" x14ac:dyDescent="0.25">
      <c r="A16" s="213"/>
      <c r="B16" s="226"/>
      <c r="C16" s="225" t="s">
        <v>17</v>
      </c>
      <c r="D16" s="219"/>
      <c r="E16" s="219"/>
      <c r="F16" s="219"/>
      <c r="G16" s="219"/>
      <c r="H16" s="219"/>
      <c r="I16" s="219"/>
      <c r="J16" s="219"/>
      <c r="K16" s="220"/>
      <c r="S16" s="232"/>
      <c r="T16" s="232"/>
      <c r="U16" s="232"/>
      <c r="V16" s="232"/>
      <c r="W16" s="232"/>
      <c r="X16" s="232"/>
    </row>
    <row r="17" spans="1:24" s="214" customFormat="1" x14ac:dyDescent="0.25">
      <c r="A17" s="213"/>
      <c r="B17" s="218"/>
      <c r="C17" s="219"/>
      <c r="D17" s="219"/>
      <c r="E17" s="219"/>
      <c r="F17" s="219"/>
      <c r="G17" s="219"/>
      <c r="H17" s="219"/>
      <c r="I17" s="219"/>
      <c r="J17" s="219"/>
      <c r="K17" s="220"/>
      <c r="S17" s="232"/>
      <c r="T17" s="232"/>
      <c r="U17" s="232"/>
      <c r="V17" s="232"/>
      <c r="W17" s="232"/>
      <c r="X17" s="232"/>
    </row>
    <row r="18" spans="1:24" s="214" customFormat="1" x14ac:dyDescent="0.25">
      <c r="A18" s="213"/>
      <c r="B18" s="218"/>
      <c r="C18" s="219" t="s">
        <v>296</v>
      </c>
      <c r="D18" s="219"/>
      <c r="E18" s="219"/>
      <c r="F18" s="219"/>
      <c r="G18" s="219"/>
      <c r="H18" s="219"/>
      <c r="I18" s="219"/>
      <c r="J18" s="219"/>
      <c r="K18" s="220"/>
      <c r="S18" s="232"/>
      <c r="T18" s="232"/>
      <c r="U18" s="232"/>
      <c r="V18" s="232"/>
      <c r="W18" s="232"/>
      <c r="X18" s="232"/>
    </row>
    <row r="19" spans="1:24" s="214" customFormat="1" x14ac:dyDescent="0.25">
      <c r="A19" s="213"/>
      <c r="B19" s="226"/>
      <c r="C19" s="219" t="s">
        <v>303</v>
      </c>
      <c r="D19" s="219"/>
      <c r="E19" s="219"/>
      <c r="F19" s="219"/>
      <c r="G19" s="219"/>
      <c r="H19" s="219"/>
      <c r="I19" s="219"/>
      <c r="J19" s="219"/>
      <c r="K19" s="220"/>
      <c r="S19" s="232"/>
      <c r="T19" s="232"/>
      <c r="U19" s="232"/>
      <c r="V19" s="232"/>
      <c r="W19" s="232"/>
      <c r="X19" s="232"/>
    </row>
    <row r="20" spans="1:24" s="214" customFormat="1" x14ac:dyDescent="0.25">
      <c r="A20" s="213"/>
      <c r="B20" s="226"/>
      <c r="C20" s="219"/>
      <c r="D20" s="219"/>
      <c r="E20" s="219"/>
      <c r="F20" s="219"/>
      <c r="G20" s="219"/>
      <c r="H20" s="219"/>
      <c r="I20" s="219"/>
      <c r="J20" s="219"/>
      <c r="K20" s="220"/>
      <c r="S20" s="232"/>
      <c r="T20" s="232"/>
      <c r="U20" s="232"/>
      <c r="V20" s="232"/>
      <c r="W20" s="232"/>
      <c r="X20" s="232"/>
    </row>
    <row r="21" spans="1:24" s="214" customFormat="1" x14ac:dyDescent="0.25">
      <c r="A21" s="213"/>
      <c r="B21" s="222" t="s">
        <v>297</v>
      </c>
      <c r="C21" s="219"/>
      <c r="D21" s="219"/>
      <c r="E21" s="219"/>
      <c r="F21" s="219"/>
      <c r="G21" s="219"/>
      <c r="H21" s="219"/>
      <c r="I21" s="219"/>
      <c r="J21" s="219"/>
      <c r="K21" s="220"/>
      <c r="S21" s="232"/>
      <c r="T21" s="232"/>
      <c r="U21" s="232"/>
      <c r="V21" s="232"/>
      <c r="W21" s="232"/>
      <c r="X21" s="232"/>
    </row>
    <row r="22" spans="1:24" s="214" customFormat="1" x14ac:dyDescent="0.25">
      <c r="A22" s="213"/>
      <c r="B22" s="223"/>
      <c r="C22" s="219"/>
      <c r="D22" s="219"/>
      <c r="E22" s="219"/>
      <c r="F22" s="219"/>
      <c r="G22" s="219"/>
      <c r="H22" s="219"/>
      <c r="I22" s="219"/>
      <c r="J22" s="219"/>
      <c r="K22" s="220"/>
      <c r="S22" s="232"/>
      <c r="T22" s="232"/>
      <c r="U22" s="232"/>
      <c r="V22" s="232"/>
      <c r="W22" s="232"/>
      <c r="X22" s="232"/>
    </row>
    <row r="23" spans="1:24" s="214" customFormat="1" x14ac:dyDescent="0.25">
      <c r="A23" s="213"/>
      <c r="B23" s="223" t="s">
        <v>18</v>
      </c>
      <c r="C23" s="224" t="s">
        <v>298</v>
      </c>
      <c r="D23" s="219"/>
      <c r="E23" s="219"/>
      <c r="F23" s="219"/>
      <c r="G23" s="219"/>
      <c r="H23" s="219"/>
      <c r="I23" s="219"/>
      <c r="J23" s="219"/>
      <c r="K23" s="220"/>
      <c r="S23" s="232"/>
      <c r="T23" s="232"/>
      <c r="U23" s="232"/>
      <c r="V23" s="232"/>
      <c r="W23" s="232"/>
      <c r="X23" s="232"/>
    </row>
    <row r="24" spans="1:24" s="214" customFormat="1" x14ac:dyDescent="0.25">
      <c r="A24" s="213"/>
      <c r="B24" s="223" t="s">
        <v>18</v>
      </c>
      <c r="C24" s="224" t="s">
        <v>299</v>
      </c>
      <c r="D24" s="219"/>
      <c r="E24" s="219"/>
      <c r="F24" s="219"/>
      <c r="G24" s="219"/>
      <c r="H24" s="219"/>
      <c r="I24" s="219"/>
      <c r="J24" s="219"/>
      <c r="K24" s="220"/>
      <c r="S24" s="232"/>
      <c r="T24" s="232"/>
      <c r="U24" s="232"/>
      <c r="V24" s="232"/>
      <c r="W24" s="232"/>
      <c r="X24" s="232"/>
    </row>
    <row r="25" spans="1:24" s="214" customFormat="1" x14ac:dyDescent="0.25">
      <c r="A25" s="213"/>
      <c r="B25" s="223" t="s">
        <v>18</v>
      </c>
      <c r="C25" s="224" t="s">
        <v>39</v>
      </c>
      <c r="D25" s="219"/>
      <c r="E25" s="219"/>
      <c r="F25" s="219"/>
      <c r="G25" s="219"/>
      <c r="H25" s="219"/>
      <c r="I25" s="219"/>
      <c r="J25" s="219"/>
      <c r="K25" s="220"/>
      <c r="S25" s="232"/>
      <c r="T25" s="232"/>
      <c r="U25" s="232"/>
      <c r="V25" s="232"/>
      <c r="W25" s="232"/>
      <c r="X25" s="232"/>
    </row>
    <row r="26" spans="1:24" s="214" customFormat="1" x14ac:dyDescent="0.25">
      <c r="A26" s="213"/>
      <c r="B26" s="218"/>
      <c r="C26" s="224"/>
      <c r="D26" s="219"/>
      <c r="E26" s="219"/>
      <c r="F26" s="219"/>
      <c r="G26" s="219"/>
      <c r="H26" s="219"/>
      <c r="I26" s="219"/>
      <c r="J26" s="219"/>
      <c r="K26" s="220"/>
      <c r="S26" s="232"/>
      <c r="T26" s="232"/>
      <c r="U26" s="232"/>
      <c r="V26" s="232"/>
      <c r="W26" s="232"/>
      <c r="X26" s="232"/>
    </row>
    <row r="27" spans="1:24" s="214" customFormat="1" x14ac:dyDescent="0.25">
      <c r="A27" s="213"/>
      <c r="B27" s="218"/>
      <c r="C27" s="219" t="s">
        <v>296</v>
      </c>
      <c r="D27" s="219"/>
      <c r="E27" s="219"/>
      <c r="F27" s="219"/>
      <c r="G27" s="219"/>
      <c r="H27" s="219"/>
      <c r="I27" s="219"/>
      <c r="J27" s="219"/>
      <c r="K27" s="220"/>
      <c r="S27" s="232"/>
      <c r="T27" s="232"/>
      <c r="U27" s="232"/>
      <c r="V27" s="232"/>
      <c r="W27" s="232"/>
      <c r="X27" s="232"/>
    </row>
    <row r="28" spans="1:24" s="214" customFormat="1" ht="15.75" thickBot="1" x14ac:dyDescent="0.3">
      <c r="A28" s="213"/>
      <c r="B28" s="234"/>
      <c r="C28" s="227" t="s">
        <v>304</v>
      </c>
      <c r="D28" s="228"/>
      <c r="E28" s="228"/>
      <c r="F28" s="228"/>
      <c r="G28" s="228"/>
      <c r="H28" s="228"/>
      <c r="I28" s="228"/>
      <c r="J28" s="228"/>
      <c r="K28" s="229"/>
      <c r="S28" s="232"/>
      <c r="T28" s="232"/>
      <c r="U28" s="232"/>
      <c r="V28" s="232"/>
      <c r="W28" s="232"/>
      <c r="X28" s="232"/>
    </row>
    <row r="29" spans="1:24" x14ac:dyDescent="0.25">
      <c r="C29" s="235"/>
    </row>
  </sheetData>
  <pageMargins left="0.75" right="0.75" top="1" bottom="1" header="0" footer="0"/>
  <pageSetup orientation="portrait" horizontalDpi="4294967293" vertic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50"/>
  <sheetViews>
    <sheetView topLeftCell="A3" workbookViewId="0">
      <selection activeCell="A3" sqref="A3"/>
    </sheetView>
  </sheetViews>
  <sheetFormatPr baseColWidth="10" defaultRowHeight="12.75" x14ac:dyDescent="0.2"/>
  <cols>
    <col min="1" max="1" width="16.7109375" customWidth="1"/>
    <col min="2" max="2" width="7.7109375" bestFit="1" customWidth="1"/>
    <col min="3" max="4" width="7" customWidth="1"/>
    <col min="5" max="9" width="8" customWidth="1"/>
    <col min="10" max="32" width="11.7109375" bestFit="1" customWidth="1"/>
    <col min="33" max="33" width="10.140625" bestFit="1" customWidth="1"/>
    <col min="34" max="36" width="13.7109375" bestFit="1" customWidth="1"/>
    <col min="37" max="37" width="12" bestFit="1" customWidth="1"/>
  </cols>
  <sheetData>
    <row r="3" spans="1:9" x14ac:dyDescent="0.2">
      <c r="A3" s="4" t="s">
        <v>35</v>
      </c>
      <c r="B3" s="4" t="s">
        <v>0</v>
      </c>
      <c r="C3" s="3"/>
      <c r="D3" s="3"/>
      <c r="E3" s="3"/>
      <c r="F3" s="3"/>
      <c r="G3" s="3"/>
      <c r="H3" s="3"/>
      <c r="I3" s="10"/>
    </row>
    <row r="4" spans="1:9" x14ac:dyDescent="0.2">
      <c r="A4" s="4" t="s">
        <v>41</v>
      </c>
      <c r="B4" s="2">
        <v>480005</v>
      </c>
      <c r="C4" s="14">
        <v>660006</v>
      </c>
      <c r="D4" s="14">
        <v>990082</v>
      </c>
      <c r="E4" s="14">
        <v>1260001</v>
      </c>
      <c r="F4" s="14">
        <v>1420005</v>
      </c>
      <c r="G4" s="14">
        <v>1960026</v>
      </c>
      <c r="H4" s="14">
        <v>1960041</v>
      </c>
      <c r="I4" s="19">
        <v>2840001</v>
      </c>
    </row>
    <row r="5" spans="1:9" x14ac:dyDescent="0.2">
      <c r="A5" s="2">
        <v>77772</v>
      </c>
      <c r="B5" s="11"/>
      <c r="C5" s="15"/>
      <c r="D5" s="15"/>
      <c r="E5" s="15"/>
      <c r="F5" s="15"/>
      <c r="G5" s="15"/>
      <c r="H5" s="15"/>
      <c r="I5" s="20">
        <v>471.1</v>
      </c>
    </row>
    <row r="6" spans="1:9" x14ac:dyDescent="0.2">
      <c r="A6" s="9">
        <v>78661</v>
      </c>
      <c r="B6" s="12"/>
      <c r="C6" s="16"/>
      <c r="D6" s="16"/>
      <c r="E6" s="16"/>
      <c r="F6" s="16"/>
      <c r="G6" s="16">
        <v>478.9</v>
      </c>
      <c r="H6" s="16"/>
      <c r="I6" s="21"/>
    </row>
    <row r="7" spans="1:9" x14ac:dyDescent="0.2">
      <c r="A7" s="9">
        <v>78674</v>
      </c>
      <c r="B7" s="12">
        <v>504</v>
      </c>
      <c r="C7" s="16"/>
      <c r="D7" s="16"/>
      <c r="E7" s="16"/>
      <c r="F7" s="16"/>
      <c r="G7" s="16"/>
      <c r="H7" s="16"/>
      <c r="I7" s="21"/>
    </row>
    <row r="8" spans="1:9" x14ac:dyDescent="0.2">
      <c r="A8" s="9">
        <v>79206</v>
      </c>
      <c r="B8" s="12">
        <v>509.5</v>
      </c>
      <c r="C8" s="16"/>
      <c r="D8" s="16"/>
      <c r="E8" s="16"/>
      <c r="F8" s="16"/>
      <c r="G8" s="16"/>
      <c r="H8" s="16"/>
      <c r="I8" s="21"/>
    </row>
    <row r="9" spans="1:9" x14ac:dyDescent="0.2">
      <c r="A9" s="9">
        <v>79217</v>
      </c>
      <c r="B9" s="12"/>
      <c r="C9" s="16"/>
      <c r="D9" s="16"/>
      <c r="E9" s="16"/>
      <c r="F9" s="16">
        <v>450.2</v>
      </c>
      <c r="G9" s="16"/>
      <c r="H9" s="16"/>
      <c r="I9" s="21"/>
    </row>
    <row r="10" spans="1:9" x14ac:dyDescent="0.2">
      <c r="A10" s="9">
        <v>79228</v>
      </c>
      <c r="B10" s="12"/>
      <c r="C10" s="16"/>
      <c r="D10" s="16"/>
      <c r="E10" s="16"/>
      <c r="F10" s="16"/>
      <c r="G10" s="16">
        <v>467.6</v>
      </c>
      <c r="H10" s="16"/>
      <c r="I10" s="21"/>
    </row>
    <row r="11" spans="1:9" x14ac:dyDescent="0.2">
      <c r="A11" s="9">
        <v>79961</v>
      </c>
      <c r="B11" s="12"/>
      <c r="C11" s="16"/>
      <c r="D11" s="16"/>
      <c r="E11" s="16"/>
      <c r="F11" s="16"/>
      <c r="G11" s="16"/>
      <c r="H11" s="16"/>
      <c r="I11" s="21">
        <v>508.3</v>
      </c>
    </row>
    <row r="12" spans="1:9" x14ac:dyDescent="0.2">
      <c r="A12" s="9">
        <v>80064</v>
      </c>
      <c r="B12" s="12"/>
      <c r="C12" s="16"/>
      <c r="D12" s="16"/>
      <c r="E12" s="16">
        <v>438.5</v>
      </c>
      <c r="F12" s="16"/>
      <c r="G12" s="16"/>
      <c r="H12" s="16"/>
      <c r="I12" s="21"/>
    </row>
    <row r="13" spans="1:9" x14ac:dyDescent="0.2">
      <c r="A13" s="9">
        <v>80444</v>
      </c>
      <c r="B13" s="12"/>
      <c r="C13" s="16"/>
      <c r="D13" s="16"/>
      <c r="E13" s="16"/>
      <c r="F13" s="16">
        <v>424.5</v>
      </c>
      <c r="G13" s="16"/>
      <c r="H13" s="16"/>
      <c r="I13" s="21"/>
    </row>
    <row r="14" spans="1:9" x14ac:dyDescent="0.2">
      <c r="A14" s="9">
        <v>80787</v>
      </c>
      <c r="B14" s="12"/>
      <c r="C14" s="16"/>
      <c r="D14" s="16"/>
      <c r="E14" s="16"/>
      <c r="F14" s="16"/>
      <c r="G14" s="16"/>
      <c r="H14" s="16">
        <v>536.6</v>
      </c>
      <c r="I14" s="21"/>
    </row>
    <row r="15" spans="1:9" x14ac:dyDescent="0.2">
      <c r="A15" s="9">
        <v>80792</v>
      </c>
      <c r="B15" s="12"/>
      <c r="C15" s="16"/>
      <c r="D15" s="16"/>
      <c r="E15" s="16"/>
      <c r="F15" s="16"/>
      <c r="G15" s="16"/>
      <c r="H15" s="16">
        <v>512.5</v>
      </c>
      <c r="I15" s="21"/>
    </row>
    <row r="16" spans="1:9" x14ac:dyDescent="0.2">
      <c r="A16" s="9">
        <v>80887</v>
      </c>
      <c r="B16" s="12">
        <v>442.9</v>
      </c>
      <c r="C16" s="16"/>
      <c r="D16" s="16"/>
      <c r="E16" s="16"/>
      <c r="F16" s="16"/>
      <c r="G16" s="16"/>
      <c r="H16" s="16"/>
      <c r="I16" s="21"/>
    </row>
    <row r="17" spans="1:9" x14ac:dyDescent="0.2">
      <c r="A17" s="9">
        <v>81008</v>
      </c>
      <c r="B17" s="12"/>
      <c r="C17" s="16"/>
      <c r="D17" s="16"/>
      <c r="E17" s="16"/>
      <c r="F17" s="16"/>
      <c r="G17" s="16"/>
      <c r="H17" s="16"/>
      <c r="I17" s="21">
        <v>450.5</v>
      </c>
    </row>
    <row r="18" spans="1:9" x14ac:dyDescent="0.2">
      <c r="A18" s="9">
        <v>82157</v>
      </c>
      <c r="B18" s="12"/>
      <c r="C18" s="16"/>
      <c r="D18" s="16"/>
      <c r="E18" s="16">
        <v>479.3</v>
      </c>
      <c r="F18" s="16"/>
      <c r="G18" s="16"/>
      <c r="H18" s="16"/>
      <c r="I18" s="21"/>
    </row>
    <row r="19" spans="1:9" x14ac:dyDescent="0.2">
      <c r="A19" s="9">
        <v>82187</v>
      </c>
      <c r="B19" s="12">
        <v>509.6</v>
      </c>
      <c r="C19" s="16"/>
      <c r="D19" s="16"/>
      <c r="E19" s="16"/>
      <c r="F19" s="16"/>
      <c r="G19" s="16"/>
      <c r="H19" s="16"/>
      <c r="I19" s="21"/>
    </row>
    <row r="20" spans="1:9" x14ac:dyDescent="0.2">
      <c r="A20" s="9">
        <v>82307</v>
      </c>
      <c r="B20" s="12"/>
      <c r="C20" s="16"/>
      <c r="D20" s="16"/>
      <c r="E20" s="16"/>
      <c r="F20" s="16"/>
      <c r="G20" s="16"/>
      <c r="H20" s="16">
        <v>569.20000000000005</v>
      </c>
      <c r="I20" s="21"/>
    </row>
    <row r="21" spans="1:9" x14ac:dyDescent="0.2">
      <c r="A21" s="9">
        <v>82314</v>
      </c>
      <c r="B21" s="12"/>
      <c r="C21" s="16"/>
      <c r="D21" s="16"/>
      <c r="E21" s="16"/>
      <c r="F21" s="16"/>
      <c r="G21" s="16"/>
      <c r="H21" s="16">
        <v>560.4</v>
      </c>
      <c r="I21" s="21"/>
    </row>
    <row r="22" spans="1:9" x14ac:dyDescent="0.2">
      <c r="A22" s="9">
        <v>82331</v>
      </c>
      <c r="B22" s="12"/>
      <c r="C22" s="16"/>
      <c r="D22" s="16"/>
      <c r="E22" s="16"/>
      <c r="F22" s="16"/>
      <c r="G22" s="16"/>
      <c r="H22" s="16">
        <v>441.3</v>
      </c>
      <c r="I22" s="21"/>
    </row>
    <row r="23" spans="1:9" x14ac:dyDescent="0.2">
      <c r="A23" s="9">
        <v>83180</v>
      </c>
      <c r="B23" s="12"/>
      <c r="C23" s="16">
        <v>496.1</v>
      </c>
      <c r="D23" s="16"/>
      <c r="E23" s="16"/>
      <c r="F23" s="16"/>
      <c r="G23" s="16"/>
      <c r="H23" s="16"/>
      <c r="I23" s="21"/>
    </row>
    <row r="24" spans="1:9" x14ac:dyDescent="0.2">
      <c r="A24" s="9">
        <v>83242</v>
      </c>
      <c r="B24" s="12"/>
      <c r="C24" s="16"/>
      <c r="D24" s="16"/>
      <c r="E24" s="16"/>
      <c r="F24" s="16"/>
      <c r="G24" s="16">
        <v>464.4</v>
      </c>
      <c r="H24" s="16"/>
      <c r="I24" s="21"/>
    </row>
    <row r="25" spans="1:9" x14ac:dyDescent="0.2">
      <c r="A25" s="9">
        <v>83337</v>
      </c>
      <c r="B25" s="12"/>
      <c r="C25" s="16"/>
      <c r="D25" s="16"/>
      <c r="E25" s="16">
        <v>436.3</v>
      </c>
      <c r="F25" s="16"/>
      <c r="G25" s="16"/>
      <c r="H25" s="16"/>
      <c r="I25" s="21"/>
    </row>
    <row r="26" spans="1:9" x14ac:dyDescent="0.2">
      <c r="A26" s="9">
        <v>83707</v>
      </c>
      <c r="B26" s="12"/>
      <c r="C26" s="16"/>
      <c r="D26" s="16"/>
      <c r="E26" s="16">
        <v>594</v>
      </c>
      <c r="F26" s="16"/>
      <c r="G26" s="16"/>
      <c r="H26" s="16"/>
      <c r="I26" s="21"/>
    </row>
    <row r="27" spans="1:9" x14ac:dyDescent="0.2">
      <c r="A27" s="9">
        <v>83954</v>
      </c>
      <c r="B27" s="12"/>
      <c r="C27" s="16"/>
      <c r="D27" s="16"/>
      <c r="E27" s="16">
        <v>492.2</v>
      </c>
      <c r="F27" s="16"/>
      <c r="G27" s="16"/>
      <c r="H27" s="16"/>
      <c r="I27" s="21"/>
    </row>
    <row r="28" spans="1:9" x14ac:dyDescent="0.2">
      <c r="A28" s="9">
        <v>84441</v>
      </c>
      <c r="B28" s="12"/>
      <c r="C28" s="16">
        <v>454.4</v>
      </c>
      <c r="D28" s="16"/>
      <c r="E28" s="16"/>
      <c r="F28" s="16"/>
      <c r="G28" s="16"/>
      <c r="H28" s="16"/>
      <c r="I28" s="21"/>
    </row>
    <row r="29" spans="1:9" x14ac:dyDescent="0.2">
      <c r="A29" s="9">
        <v>84463</v>
      </c>
      <c r="B29" s="12">
        <v>580</v>
      </c>
      <c r="C29" s="16"/>
      <c r="D29" s="16"/>
      <c r="E29" s="16"/>
      <c r="F29" s="16"/>
      <c r="G29" s="16"/>
      <c r="H29" s="16"/>
      <c r="I29" s="21"/>
    </row>
    <row r="30" spans="1:9" x14ac:dyDescent="0.2">
      <c r="A30" s="9">
        <v>84464</v>
      </c>
      <c r="B30" s="12">
        <v>552.79999999999995</v>
      </c>
      <c r="C30" s="16"/>
      <c r="D30" s="16"/>
      <c r="E30" s="16"/>
      <c r="F30" s="16"/>
      <c r="G30" s="16"/>
      <c r="H30" s="16"/>
      <c r="I30" s="21"/>
    </row>
    <row r="31" spans="1:9" x14ac:dyDescent="0.2">
      <c r="A31" s="9">
        <v>84474</v>
      </c>
      <c r="B31" s="12">
        <v>430.1</v>
      </c>
      <c r="C31" s="16"/>
      <c r="D31" s="16"/>
      <c r="E31" s="16"/>
      <c r="F31" s="16"/>
      <c r="G31" s="16"/>
      <c r="H31" s="16"/>
      <c r="I31" s="21"/>
    </row>
    <row r="32" spans="1:9" x14ac:dyDescent="0.2">
      <c r="A32" s="9">
        <v>84562</v>
      </c>
      <c r="B32" s="12">
        <v>469.1</v>
      </c>
      <c r="C32" s="16"/>
      <c r="D32" s="16"/>
      <c r="E32" s="16"/>
      <c r="F32" s="16"/>
      <c r="G32" s="16"/>
      <c r="H32" s="16"/>
      <c r="I32" s="21"/>
    </row>
    <row r="33" spans="1:9" x14ac:dyDescent="0.2">
      <c r="A33" s="9">
        <v>84594</v>
      </c>
      <c r="B33" s="12"/>
      <c r="C33" s="16"/>
      <c r="D33" s="16"/>
      <c r="E33" s="16"/>
      <c r="F33" s="16"/>
      <c r="G33" s="16"/>
      <c r="H33" s="16">
        <v>437.5</v>
      </c>
      <c r="I33" s="21"/>
    </row>
    <row r="34" spans="1:9" x14ac:dyDescent="0.2">
      <c r="A34" s="9">
        <v>84612</v>
      </c>
      <c r="B34" s="12"/>
      <c r="C34" s="16"/>
      <c r="D34" s="16"/>
      <c r="E34" s="16"/>
      <c r="F34" s="16"/>
      <c r="G34" s="16"/>
      <c r="H34" s="16"/>
      <c r="I34" s="21">
        <v>677.2</v>
      </c>
    </row>
    <row r="35" spans="1:9" x14ac:dyDescent="0.2">
      <c r="A35" s="9">
        <v>85738</v>
      </c>
      <c r="B35" s="12"/>
      <c r="C35" s="16"/>
      <c r="D35" s="16"/>
      <c r="E35" s="16">
        <v>458.9</v>
      </c>
      <c r="F35" s="16"/>
      <c r="G35" s="16"/>
      <c r="H35" s="16"/>
      <c r="I35" s="21"/>
    </row>
    <row r="36" spans="1:9" x14ac:dyDescent="0.2">
      <c r="A36" s="9">
        <v>85755</v>
      </c>
      <c r="B36" s="12"/>
      <c r="C36" s="16"/>
      <c r="D36" s="16"/>
      <c r="E36" s="16"/>
      <c r="F36" s="16"/>
      <c r="G36" s="16"/>
      <c r="H36" s="16">
        <v>437.3</v>
      </c>
      <c r="I36" s="21"/>
    </row>
    <row r="37" spans="1:9" x14ac:dyDescent="0.2">
      <c r="A37" s="9">
        <v>85761</v>
      </c>
      <c r="B37" s="12"/>
      <c r="C37" s="16"/>
      <c r="D37" s="16"/>
      <c r="E37" s="16"/>
      <c r="F37" s="16"/>
      <c r="G37" s="16"/>
      <c r="H37" s="16">
        <v>563.1</v>
      </c>
      <c r="I37" s="21"/>
    </row>
    <row r="38" spans="1:9" x14ac:dyDescent="0.2">
      <c r="A38" s="9">
        <v>85778</v>
      </c>
      <c r="B38" s="12"/>
      <c r="C38" s="16"/>
      <c r="D38" s="16"/>
      <c r="E38" s="16"/>
      <c r="F38" s="16"/>
      <c r="G38" s="16"/>
      <c r="H38" s="16">
        <v>683.7</v>
      </c>
      <c r="I38" s="21"/>
    </row>
    <row r="39" spans="1:9" x14ac:dyDescent="0.2">
      <c r="A39" s="9">
        <v>86092</v>
      </c>
      <c r="B39" s="12">
        <v>450.1</v>
      </c>
      <c r="C39" s="16"/>
      <c r="D39" s="16"/>
      <c r="E39" s="16"/>
      <c r="F39" s="16"/>
      <c r="G39" s="16"/>
      <c r="H39" s="16"/>
      <c r="I39" s="21"/>
    </row>
    <row r="40" spans="1:9" x14ac:dyDescent="0.2">
      <c r="A40" s="9">
        <v>86093</v>
      </c>
      <c r="B40" s="12">
        <v>477.1</v>
      </c>
      <c r="C40" s="16"/>
      <c r="D40" s="16"/>
      <c r="E40" s="16"/>
      <c r="F40" s="16"/>
      <c r="G40" s="16"/>
      <c r="H40" s="16"/>
      <c r="I40" s="21"/>
    </row>
    <row r="41" spans="1:9" x14ac:dyDescent="0.2">
      <c r="A41" s="9">
        <v>86094</v>
      </c>
      <c r="B41" s="12">
        <v>439.4</v>
      </c>
      <c r="C41" s="16"/>
      <c r="D41" s="16"/>
      <c r="E41" s="16"/>
      <c r="F41" s="16"/>
      <c r="G41" s="16"/>
      <c r="H41" s="16"/>
      <c r="I41" s="21"/>
    </row>
    <row r="42" spans="1:9" x14ac:dyDescent="0.2">
      <c r="A42" s="9">
        <v>86102</v>
      </c>
      <c r="B42" s="12">
        <v>436.5</v>
      </c>
      <c r="C42" s="16"/>
      <c r="D42" s="16"/>
      <c r="E42" s="16"/>
      <c r="F42" s="16"/>
      <c r="G42" s="16"/>
      <c r="H42" s="16"/>
      <c r="I42" s="21"/>
    </row>
    <row r="43" spans="1:9" x14ac:dyDescent="0.2">
      <c r="A43" s="9">
        <v>86628</v>
      </c>
      <c r="B43" s="12"/>
      <c r="C43" s="16"/>
      <c r="D43" s="16"/>
      <c r="E43" s="16">
        <v>490.8</v>
      </c>
      <c r="F43" s="16"/>
      <c r="G43" s="16"/>
      <c r="H43" s="16"/>
      <c r="I43" s="21"/>
    </row>
    <row r="44" spans="1:9" x14ac:dyDescent="0.2">
      <c r="A44" s="9">
        <v>86897</v>
      </c>
      <c r="B44" s="12">
        <v>501.2</v>
      </c>
      <c r="C44" s="16"/>
      <c r="D44" s="16"/>
      <c r="E44" s="16"/>
      <c r="F44" s="16"/>
      <c r="G44" s="16"/>
      <c r="H44" s="16"/>
      <c r="I44" s="21"/>
    </row>
    <row r="45" spans="1:9" x14ac:dyDescent="0.2">
      <c r="A45" s="9">
        <v>86898</v>
      </c>
      <c r="B45" s="12">
        <v>546.4</v>
      </c>
      <c r="C45" s="16"/>
      <c r="D45" s="16"/>
      <c r="E45" s="16"/>
      <c r="F45" s="16"/>
      <c r="G45" s="16"/>
      <c r="H45" s="16"/>
      <c r="I45" s="21"/>
    </row>
    <row r="46" spans="1:9" x14ac:dyDescent="0.2">
      <c r="A46" s="9">
        <v>86899</v>
      </c>
      <c r="B46" s="12">
        <v>624.9</v>
      </c>
      <c r="C46" s="16"/>
      <c r="D46" s="16"/>
      <c r="E46" s="16"/>
      <c r="F46" s="16"/>
      <c r="G46" s="16"/>
      <c r="H46" s="16"/>
      <c r="I46" s="21"/>
    </row>
    <row r="47" spans="1:9" x14ac:dyDescent="0.2">
      <c r="A47" s="9">
        <v>86900</v>
      </c>
      <c r="B47" s="12">
        <v>427.1</v>
      </c>
      <c r="C47" s="16"/>
      <c r="D47" s="16"/>
      <c r="E47" s="16"/>
      <c r="F47" s="16"/>
      <c r="G47" s="16"/>
      <c r="H47" s="16"/>
      <c r="I47" s="21"/>
    </row>
    <row r="48" spans="1:9" x14ac:dyDescent="0.2">
      <c r="A48" s="9">
        <v>86906</v>
      </c>
      <c r="B48" s="12">
        <v>556.79999999999995</v>
      </c>
      <c r="C48" s="16"/>
      <c r="D48" s="16"/>
      <c r="E48" s="16"/>
      <c r="F48" s="16"/>
      <c r="G48" s="16"/>
      <c r="H48" s="16"/>
      <c r="I48" s="21"/>
    </row>
    <row r="49" spans="1:9" x14ac:dyDescent="0.2">
      <c r="A49" s="9">
        <v>88082</v>
      </c>
      <c r="B49" s="12"/>
      <c r="C49" s="16"/>
      <c r="D49" s="16">
        <v>618.70000000000005</v>
      </c>
      <c r="E49" s="16"/>
      <c r="F49" s="16"/>
      <c r="G49" s="16"/>
      <c r="H49" s="16"/>
      <c r="I49" s="21"/>
    </row>
    <row r="50" spans="1:9" x14ac:dyDescent="0.2">
      <c r="A50" s="18">
        <v>88109</v>
      </c>
      <c r="B50" s="22"/>
      <c r="C50" s="23"/>
      <c r="D50" s="23">
        <v>594.79999999999995</v>
      </c>
      <c r="E50" s="23"/>
      <c r="F50" s="23"/>
      <c r="G50" s="23"/>
      <c r="H50" s="23"/>
      <c r="I50" s="24"/>
    </row>
  </sheetData>
  <phoneticPr fontId="4"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155"/>
  <sheetViews>
    <sheetView workbookViewId="0">
      <selection activeCell="A3" sqref="A3"/>
    </sheetView>
  </sheetViews>
  <sheetFormatPr baseColWidth="10" defaultRowHeight="12.75" x14ac:dyDescent="0.2"/>
  <cols>
    <col min="1" max="1" width="17.28515625" customWidth="1"/>
    <col min="2" max="2" width="8" bestFit="1" customWidth="1"/>
    <col min="3" max="3" width="11.7109375" bestFit="1" customWidth="1"/>
    <col min="4" max="11" width="12" bestFit="1" customWidth="1"/>
    <col min="12" max="12" width="11.5703125" customWidth="1"/>
    <col min="13" max="19" width="12" bestFit="1" customWidth="1"/>
    <col min="20" max="20" width="11.5703125" bestFit="1" customWidth="1"/>
    <col min="21" max="29" width="13.7109375" bestFit="1" customWidth="1"/>
    <col min="30" max="30" width="11.5703125" bestFit="1" customWidth="1"/>
  </cols>
  <sheetData>
    <row r="3" spans="1:12" x14ac:dyDescent="0.2">
      <c r="A3" s="4" t="s">
        <v>34</v>
      </c>
      <c r="B3" s="3"/>
      <c r="C3" s="3"/>
      <c r="D3" s="4" t="s">
        <v>24</v>
      </c>
      <c r="E3" s="3"/>
      <c r="F3" s="3"/>
      <c r="G3" s="3"/>
      <c r="H3" s="3"/>
      <c r="I3" s="3"/>
      <c r="J3" s="3"/>
      <c r="K3" s="3"/>
      <c r="L3" s="10"/>
    </row>
    <row r="4" spans="1:12" x14ac:dyDescent="0.2">
      <c r="A4" s="4" t="s">
        <v>41</v>
      </c>
      <c r="B4" s="4" t="s">
        <v>42</v>
      </c>
      <c r="C4" s="4" t="s">
        <v>43</v>
      </c>
      <c r="D4" s="2">
        <v>2</v>
      </c>
      <c r="E4" s="14">
        <v>3</v>
      </c>
      <c r="F4" s="14">
        <v>4</v>
      </c>
      <c r="G4" s="14">
        <v>5</v>
      </c>
      <c r="H4" s="14">
        <v>6</v>
      </c>
      <c r="I4" s="14">
        <v>7</v>
      </c>
      <c r="J4" s="14">
        <v>8</v>
      </c>
      <c r="K4" s="14">
        <v>9</v>
      </c>
      <c r="L4" s="6" t="s">
        <v>21</v>
      </c>
    </row>
    <row r="5" spans="1:12" x14ac:dyDescent="0.2">
      <c r="A5" s="2">
        <v>81447</v>
      </c>
      <c r="B5" s="2">
        <v>2840001</v>
      </c>
      <c r="C5" s="2" t="s">
        <v>1</v>
      </c>
      <c r="D5" s="11"/>
      <c r="E5" s="15"/>
      <c r="F5" s="15"/>
      <c r="G5" s="15"/>
      <c r="H5" s="15"/>
      <c r="I5" s="15">
        <v>402.6</v>
      </c>
      <c r="J5" s="15"/>
      <c r="K5" s="15"/>
      <c r="L5" s="7">
        <v>402.6</v>
      </c>
    </row>
    <row r="6" spans="1:12" x14ac:dyDescent="0.2">
      <c r="A6" s="96"/>
      <c r="B6" s="2" t="s">
        <v>73</v>
      </c>
      <c r="C6" s="3"/>
      <c r="D6" s="11"/>
      <c r="E6" s="15"/>
      <c r="F6" s="15"/>
      <c r="G6" s="15"/>
      <c r="H6" s="15"/>
      <c r="I6" s="15">
        <v>402.6</v>
      </c>
      <c r="J6" s="15"/>
      <c r="K6" s="15"/>
      <c r="L6" s="7">
        <v>402.6</v>
      </c>
    </row>
    <row r="7" spans="1:12" x14ac:dyDescent="0.2">
      <c r="A7" s="2" t="s">
        <v>67</v>
      </c>
      <c r="B7" s="3"/>
      <c r="C7" s="3"/>
      <c r="D7" s="11"/>
      <c r="E7" s="15"/>
      <c r="F7" s="15"/>
      <c r="G7" s="15"/>
      <c r="H7" s="15"/>
      <c r="I7" s="15">
        <v>402.6</v>
      </c>
      <c r="J7" s="15"/>
      <c r="K7" s="15"/>
      <c r="L7" s="7">
        <v>402.6</v>
      </c>
    </row>
    <row r="8" spans="1:12" x14ac:dyDescent="0.2">
      <c r="A8" s="2">
        <v>81810</v>
      </c>
      <c r="B8" s="2">
        <v>2840001</v>
      </c>
      <c r="C8" s="2" t="s">
        <v>105</v>
      </c>
      <c r="D8" s="11"/>
      <c r="E8" s="15"/>
      <c r="F8" s="15"/>
      <c r="G8" s="15"/>
      <c r="H8" s="15"/>
      <c r="I8" s="15">
        <v>303.3</v>
      </c>
      <c r="J8" s="15"/>
      <c r="K8" s="15"/>
      <c r="L8" s="7">
        <v>303.3</v>
      </c>
    </row>
    <row r="9" spans="1:12" x14ac:dyDescent="0.2">
      <c r="A9" s="96"/>
      <c r="B9" s="2" t="s">
        <v>73</v>
      </c>
      <c r="C9" s="3"/>
      <c r="D9" s="11"/>
      <c r="E9" s="15"/>
      <c r="F9" s="15"/>
      <c r="G9" s="15"/>
      <c r="H9" s="15"/>
      <c r="I9" s="15">
        <v>303.3</v>
      </c>
      <c r="J9" s="15"/>
      <c r="K9" s="15"/>
      <c r="L9" s="7">
        <v>303.3</v>
      </c>
    </row>
    <row r="10" spans="1:12" x14ac:dyDescent="0.2">
      <c r="A10" s="2" t="s">
        <v>110</v>
      </c>
      <c r="B10" s="3"/>
      <c r="C10" s="3"/>
      <c r="D10" s="11"/>
      <c r="E10" s="15"/>
      <c r="F10" s="15"/>
      <c r="G10" s="15"/>
      <c r="H10" s="15"/>
      <c r="I10" s="15">
        <v>303.3</v>
      </c>
      <c r="J10" s="15"/>
      <c r="K10" s="15"/>
      <c r="L10" s="7">
        <v>303.3</v>
      </c>
    </row>
    <row r="11" spans="1:12" x14ac:dyDescent="0.2">
      <c r="A11" s="2">
        <v>82012</v>
      </c>
      <c r="B11" s="2">
        <v>1260001</v>
      </c>
      <c r="C11" s="2" t="s">
        <v>13</v>
      </c>
      <c r="D11" s="11"/>
      <c r="E11" s="15"/>
      <c r="F11" s="15"/>
      <c r="G11" s="15"/>
      <c r="H11" s="15">
        <v>288.60000000000002</v>
      </c>
      <c r="I11" s="15"/>
      <c r="J11" s="15"/>
      <c r="K11" s="15"/>
      <c r="L11" s="7">
        <v>288.60000000000002</v>
      </c>
    </row>
    <row r="12" spans="1:12" x14ac:dyDescent="0.2">
      <c r="A12" s="96"/>
      <c r="B12" s="2" t="s">
        <v>72</v>
      </c>
      <c r="C12" s="3"/>
      <c r="D12" s="11"/>
      <c r="E12" s="15"/>
      <c r="F12" s="15"/>
      <c r="G12" s="15"/>
      <c r="H12" s="15">
        <v>288.60000000000002</v>
      </c>
      <c r="I12" s="15"/>
      <c r="J12" s="15"/>
      <c r="K12" s="15"/>
      <c r="L12" s="7">
        <v>288.60000000000002</v>
      </c>
    </row>
    <row r="13" spans="1:12" x14ac:dyDescent="0.2">
      <c r="A13" s="2" t="s">
        <v>68</v>
      </c>
      <c r="B13" s="3"/>
      <c r="C13" s="3"/>
      <c r="D13" s="11"/>
      <c r="E13" s="15"/>
      <c r="F13" s="15"/>
      <c r="G13" s="15"/>
      <c r="H13" s="15">
        <v>288.60000000000002</v>
      </c>
      <c r="I13" s="15"/>
      <c r="J13" s="15"/>
      <c r="K13" s="15"/>
      <c r="L13" s="7">
        <v>288.60000000000002</v>
      </c>
    </row>
    <row r="14" spans="1:12" x14ac:dyDescent="0.2">
      <c r="A14" s="2">
        <v>82307</v>
      </c>
      <c r="B14" s="2">
        <v>3600001</v>
      </c>
      <c r="C14" s="2" t="s">
        <v>16</v>
      </c>
      <c r="D14" s="11"/>
      <c r="E14" s="15"/>
      <c r="F14" s="15"/>
      <c r="G14" s="15"/>
      <c r="H14" s="15"/>
      <c r="I14" s="15">
        <v>399.1</v>
      </c>
      <c r="J14" s="15"/>
      <c r="K14" s="15"/>
      <c r="L14" s="7">
        <v>399.1</v>
      </c>
    </row>
    <row r="15" spans="1:12" x14ac:dyDescent="0.2">
      <c r="A15" s="96"/>
      <c r="B15" s="2" t="s">
        <v>81</v>
      </c>
      <c r="C15" s="3"/>
      <c r="D15" s="11"/>
      <c r="E15" s="15"/>
      <c r="F15" s="15"/>
      <c r="G15" s="15"/>
      <c r="H15" s="15"/>
      <c r="I15" s="15">
        <v>399.1</v>
      </c>
      <c r="J15" s="15"/>
      <c r="K15" s="15"/>
      <c r="L15" s="7">
        <v>399.1</v>
      </c>
    </row>
    <row r="16" spans="1:12" x14ac:dyDescent="0.2">
      <c r="A16" s="2" t="s">
        <v>69</v>
      </c>
      <c r="B16" s="3"/>
      <c r="C16" s="3"/>
      <c r="D16" s="11"/>
      <c r="E16" s="15"/>
      <c r="F16" s="15"/>
      <c r="G16" s="15"/>
      <c r="H16" s="15"/>
      <c r="I16" s="15">
        <v>399.1</v>
      </c>
      <c r="J16" s="15"/>
      <c r="K16" s="15"/>
      <c r="L16" s="7">
        <v>399.1</v>
      </c>
    </row>
    <row r="17" spans="1:12" x14ac:dyDescent="0.2">
      <c r="A17" s="2">
        <v>83788</v>
      </c>
      <c r="B17" s="2">
        <v>102960001</v>
      </c>
      <c r="C17" s="2" t="s">
        <v>15</v>
      </c>
      <c r="D17" s="11"/>
      <c r="E17" s="15"/>
      <c r="F17" s="15"/>
      <c r="G17" s="15"/>
      <c r="H17" s="15">
        <v>277.7</v>
      </c>
      <c r="I17" s="15"/>
      <c r="J17" s="15"/>
      <c r="K17" s="15"/>
      <c r="L17" s="7">
        <v>277.7</v>
      </c>
    </row>
    <row r="18" spans="1:12" x14ac:dyDescent="0.2">
      <c r="A18" s="96"/>
      <c r="B18" s="2" t="s">
        <v>82</v>
      </c>
      <c r="C18" s="3"/>
      <c r="D18" s="11"/>
      <c r="E18" s="15"/>
      <c r="F18" s="15"/>
      <c r="G18" s="15"/>
      <c r="H18" s="15">
        <v>277.7</v>
      </c>
      <c r="I18" s="15"/>
      <c r="J18" s="15"/>
      <c r="K18" s="15"/>
      <c r="L18" s="7">
        <v>277.7</v>
      </c>
    </row>
    <row r="19" spans="1:12" x14ac:dyDescent="0.2">
      <c r="A19" s="2" t="s">
        <v>70</v>
      </c>
      <c r="B19" s="3"/>
      <c r="C19" s="3"/>
      <c r="D19" s="11"/>
      <c r="E19" s="15"/>
      <c r="F19" s="15"/>
      <c r="G19" s="15"/>
      <c r="H19" s="15">
        <v>277.7</v>
      </c>
      <c r="I19" s="15"/>
      <c r="J19" s="15"/>
      <c r="K19" s="15"/>
      <c r="L19" s="7">
        <v>277.7</v>
      </c>
    </row>
    <row r="20" spans="1:12" x14ac:dyDescent="0.2">
      <c r="A20" s="2">
        <v>84592</v>
      </c>
      <c r="B20" s="2">
        <v>3600001</v>
      </c>
      <c r="C20" s="2" t="s">
        <v>11</v>
      </c>
      <c r="D20" s="11"/>
      <c r="E20" s="15"/>
      <c r="F20" s="15"/>
      <c r="G20" s="15"/>
      <c r="H20" s="15">
        <v>336.3</v>
      </c>
      <c r="I20" s="15"/>
      <c r="J20" s="15"/>
      <c r="K20" s="15"/>
      <c r="L20" s="7">
        <v>336.3</v>
      </c>
    </row>
    <row r="21" spans="1:12" x14ac:dyDescent="0.2">
      <c r="A21" s="96"/>
      <c r="B21" s="2" t="s">
        <v>81</v>
      </c>
      <c r="C21" s="3"/>
      <c r="D21" s="11"/>
      <c r="E21" s="15"/>
      <c r="F21" s="15"/>
      <c r="G21" s="15"/>
      <c r="H21" s="15">
        <v>336.3</v>
      </c>
      <c r="I21" s="15"/>
      <c r="J21" s="15"/>
      <c r="K21" s="15"/>
      <c r="L21" s="7">
        <v>336.3</v>
      </c>
    </row>
    <row r="22" spans="1:12" x14ac:dyDescent="0.2">
      <c r="A22" s="2" t="s">
        <v>111</v>
      </c>
      <c r="B22" s="3"/>
      <c r="C22" s="3"/>
      <c r="D22" s="11"/>
      <c r="E22" s="15"/>
      <c r="F22" s="15"/>
      <c r="G22" s="15"/>
      <c r="H22" s="15">
        <v>336.3</v>
      </c>
      <c r="I22" s="15"/>
      <c r="J22" s="15"/>
      <c r="K22" s="15"/>
      <c r="L22" s="7">
        <v>336.3</v>
      </c>
    </row>
    <row r="23" spans="1:12" x14ac:dyDescent="0.2">
      <c r="A23" s="2">
        <v>86095</v>
      </c>
      <c r="B23" s="2">
        <v>102960001</v>
      </c>
      <c r="C23" s="2" t="s">
        <v>12</v>
      </c>
      <c r="D23" s="11"/>
      <c r="E23" s="15"/>
      <c r="F23" s="15"/>
      <c r="G23" s="15">
        <v>277.5</v>
      </c>
      <c r="H23" s="15"/>
      <c r="I23" s="15"/>
      <c r="J23" s="15"/>
      <c r="K23" s="15"/>
      <c r="L23" s="7">
        <v>277.5</v>
      </c>
    </row>
    <row r="24" spans="1:12" x14ac:dyDescent="0.2">
      <c r="A24" s="96"/>
      <c r="B24" s="2" t="s">
        <v>82</v>
      </c>
      <c r="C24" s="3"/>
      <c r="D24" s="11"/>
      <c r="E24" s="15"/>
      <c r="F24" s="15"/>
      <c r="G24" s="15">
        <v>277.5</v>
      </c>
      <c r="H24" s="15"/>
      <c r="I24" s="15"/>
      <c r="J24" s="15"/>
      <c r="K24" s="15"/>
      <c r="L24" s="7">
        <v>277.5</v>
      </c>
    </row>
    <row r="25" spans="1:12" x14ac:dyDescent="0.2">
      <c r="A25" s="2" t="s">
        <v>129</v>
      </c>
      <c r="B25" s="3"/>
      <c r="C25" s="3"/>
      <c r="D25" s="11"/>
      <c r="E25" s="15"/>
      <c r="F25" s="15"/>
      <c r="G25" s="15">
        <v>277.5</v>
      </c>
      <c r="H25" s="15"/>
      <c r="I25" s="15"/>
      <c r="J25" s="15"/>
      <c r="K25" s="15"/>
      <c r="L25" s="7">
        <v>277.5</v>
      </c>
    </row>
    <row r="26" spans="1:12" x14ac:dyDescent="0.2">
      <c r="A26" s="2">
        <v>86101</v>
      </c>
      <c r="B26" s="2">
        <v>102960001</v>
      </c>
      <c r="C26" s="2" t="s">
        <v>12</v>
      </c>
      <c r="D26" s="11"/>
      <c r="E26" s="15"/>
      <c r="F26" s="15"/>
      <c r="G26" s="15">
        <v>257.7</v>
      </c>
      <c r="H26" s="15"/>
      <c r="I26" s="15"/>
      <c r="J26" s="15"/>
      <c r="K26" s="15"/>
      <c r="L26" s="7">
        <v>257.7</v>
      </c>
    </row>
    <row r="27" spans="1:12" x14ac:dyDescent="0.2">
      <c r="A27" s="96"/>
      <c r="B27" s="2" t="s">
        <v>82</v>
      </c>
      <c r="C27" s="3"/>
      <c r="D27" s="11"/>
      <c r="E27" s="15"/>
      <c r="F27" s="15"/>
      <c r="G27" s="15">
        <v>257.7</v>
      </c>
      <c r="H27" s="15"/>
      <c r="I27" s="15"/>
      <c r="J27" s="15"/>
      <c r="K27" s="15"/>
      <c r="L27" s="7">
        <v>257.7</v>
      </c>
    </row>
    <row r="28" spans="1:12" x14ac:dyDescent="0.2">
      <c r="A28" s="2" t="s">
        <v>130</v>
      </c>
      <c r="B28" s="3"/>
      <c r="C28" s="3"/>
      <c r="D28" s="11"/>
      <c r="E28" s="15"/>
      <c r="F28" s="15"/>
      <c r="G28" s="15">
        <v>257.7</v>
      </c>
      <c r="H28" s="15"/>
      <c r="I28" s="15"/>
      <c r="J28" s="15"/>
      <c r="K28" s="15"/>
      <c r="L28" s="7">
        <v>257.7</v>
      </c>
    </row>
    <row r="29" spans="1:12" x14ac:dyDescent="0.2">
      <c r="A29" s="2">
        <v>89622</v>
      </c>
      <c r="B29" s="2">
        <v>3600001</v>
      </c>
      <c r="C29" s="2" t="s">
        <v>1</v>
      </c>
      <c r="D29" s="11"/>
      <c r="E29" s="15">
        <v>321.39999999999998</v>
      </c>
      <c r="F29" s="15"/>
      <c r="G29" s="15"/>
      <c r="H29" s="15"/>
      <c r="I29" s="15"/>
      <c r="J29" s="15"/>
      <c r="K29" s="15"/>
      <c r="L29" s="7">
        <v>321.39999999999998</v>
      </c>
    </row>
    <row r="30" spans="1:12" x14ac:dyDescent="0.2">
      <c r="A30" s="96"/>
      <c r="B30" s="2" t="s">
        <v>81</v>
      </c>
      <c r="C30" s="3"/>
      <c r="D30" s="11"/>
      <c r="E30" s="15">
        <v>321.39999999999998</v>
      </c>
      <c r="F30" s="15"/>
      <c r="G30" s="15"/>
      <c r="H30" s="15"/>
      <c r="I30" s="15"/>
      <c r="J30" s="15"/>
      <c r="K30" s="15"/>
      <c r="L30" s="7">
        <v>321.39999999999998</v>
      </c>
    </row>
    <row r="31" spans="1:12" x14ac:dyDescent="0.2">
      <c r="A31" s="2" t="s">
        <v>112</v>
      </c>
      <c r="B31" s="3"/>
      <c r="C31" s="3"/>
      <c r="D31" s="11"/>
      <c r="E31" s="15">
        <v>321.39999999999998</v>
      </c>
      <c r="F31" s="15"/>
      <c r="G31" s="15"/>
      <c r="H31" s="15"/>
      <c r="I31" s="15"/>
      <c r="J31" s="15"/>
      <c r="K31" s="15"/>
      <c r="L31" s="7">
        <v>321.39999999999998</v>
      </c>
    </row>
    <row r="32" spans="1:12" x14ac:dyDescent="0.2">
      <c r="A32" s="2">
        <v>85780</v>
      </c>
      <c r="B32" s="2">
        <v>3600001</v>
      </c>
      <c r="C32" s="2" t="s">
        <v>40</v>
      </c>
      <c r="D32" s="11"/>
      <c r="E32" s="15"/>
      <c r="F32" s="15"/>
      <c r="G32" s="15">
        <v>266.3</v>
      </c>
      <c r="H32" s="15"/>
      <c r="I32" s="15"/>
      <c r="J32" s="15"/>
      <c r="K32" s="15"/>
      <c r="L32" s="7">
        <v>266.3</v>
      </c>
    </row>
    <row r="33" spans="1:12" x14ac:dyDescent="0.2">
      <c r="A33" s="96"/>
      <c r="B33" s="2" t="s">
        <v>81</v>
      </c>
      <c r="C33" s="3"/>
      <c r="D33" s="11"/>
      <c r="E33" s="15"/>
      <c r="F33" s="15"/>
      <c r="G33" s="15">
        <v>266.3</v>
      </c>
      <c r="H33" s="15"/>
      <c r="I33" s="15"/>
      <c r="J33" s="15"/>
      <c r="K33" s="15"/>
      <c r="L33" s="7">
        <v>266.3</v>
      </c>
    </row>
    <row r="34" spans="1:12" x14ac:dyDescent="0.2">
      <c r="A34" s="2" t="s">
        <v>71</v>
      </c>
      <c r="B34" s="3"/>
      <c r="C34" s="3"/>
      <c r="D34" s="11"/>
      <c r="E34" s="15"/>
      <c r="F34" s="15"/>
      <c r="G34" s="15">
        <v>266.3</v>
      </c>
      <c r="H34" s="15"/>
      <c r="I34" s="15"/>
      <c r="J34" s="15"/>
      <c r="K34" s="15"/>
      <c r="L34" s="7">
        <v>266.3</v>
      </c>
    </row>
    <row r="35" spans="1:12" x14ac:dyDescent="0.2">
      <c r="A35" s="2">
        <v>79972</v>
      </c>
      <c r="B35" s="2">
        <v>180001</v>
      </c>
      <c r="C35" s="2" t="s">
        <v>149</v>
      </c>
      <c r="D35" s="11"/>
      <c r="E35" s="15"/>
      <c r="F35" s="15"/>
      <c r="G35" s="15"/>
      <c r="H35" s="15"/>
      <c r="I35" s="15"/>
      <c r="J35" s="15">
        <v>254</v>
      </c>
      <c r="K35" s="15"/>
      <c r="L35" s="7">
        <v>254</v>
      </c>
    </row>
    <row r="36" spans="1:12" x14ac:dyDescent="0.2">
      <c r="A36" s="96"/>
      <c r="B36" s="2" t="s">
        <v>74</v>
      </c>
      <c r="C36" s="3"/>
      <c r="D36" s="11"/>
      <c r="E36" s="15"/>
      <c r="F36" s="15"/>
      <c r="G36" s="15"/>
      <c r="H36" s="15"/>
      <c r="I36" s="15"/>
      <c r="J36" s="15">
        <v>254</v>
      </c>
      <c r="K36" s="15"/>
      <c r="L36" s="7">
        <v>254</v>
      </c>
    </row>
    <row r="37" spans="1:12" x14ac:dyDescent="0.2">
      <c r="A37" s="2" t="s">
        <v>160</v>
      </c>
      <c r="B37" s="3"/>
      <c r="C37" s="3"/>
      <c r="D37" s="11"/>
      <c r="E37" s="15"/>
      <c r="F37" s="15"/>
      <c r="G37" s="15"/>
      <c r="H37" s="15"/>
      <c r="I37" s="15"/>
      <c r="J37" s="15">
        <v>254</v>
      </c>
      <c r="K37" s="15"/>
      <c r="L37" s="7">
        <v>254</v>
      </c>
    </row>
    <row r="38" spans="1:12" x14ac:dyDescent="0.2">
      <c r="A38" s="2">
        <v>86898</v>
      </c>
      <c r="B38" s="2">
        <v>102960001</v>
      </c>
      <c r="C38" s="2" t="s">
        <v>12</v>
      </c>
      <c r="D38" s="11"/>
      <c r="E38" s="15"/>
      <c r="F38" s="15"/>
      <c r="G38" s="15">
        <v>421.8</v>
      </c>
      <c r="H38" s="15"/>
      <c r="I38" s="15"/>
      <c r="J38" s="15"/>
      <c r="K38" s="15"/>
      <c r="L38" s="7">
        <v>421.8</v>
      </c>
    </row>
    <row r="39" spans="1:12" x14ac:dyDescent="0.2">
      <c r="A39" s="96"/>
      <c r="B39" s="2" t="s">
        <v>82</v>
      </c>
      <c r="C39" s="3"/>
      <c r="D39" s="11"/>
      <c r="E39" s="15"/>
      <c r="F39" s="15"/>
      <c r="G39" s="15">
        <v>421.8</v>
      </c>
      <c r="H39" s="15"/>
      <c r="I39" s="15"/>
      <c r="J39" s="15"/>
      <c r="K39" s="15"/>
      <c r="L39" s="7">
        <v>421.8</v>
      </c>
    </row>
    <row r="40" spans="1:12" x14ac:dyDescent="0.2">
      <c r="A40" s="2" t="s">
        <v>83</v>
      </c>
      <c r="B40" s="3"/>
      <c r="C40" s="3"/>
      <c r="D40" s="11"/>
      <c r="E40" s="15"/>
      <c r="F40" s="15"/>
      <c r="G40" s="15">
        <v>421.8</v>
      </c>
      <c r="H40" s="15"/>
      <c r="I40" s="15"/>
      <c r="J40" s="15"/>
      <c r="K40" s="15"/>
      <c r="L40" s="7">
        <v>421.8</v>
      </c>
    </row>
    <row r="41" spans="1:12" x14ac:dyDescent="0.2">
      <c r="A41" s="2">
        <v>82306</v>
      </c>
      <c r="B41" s="2">
        <v>3600001</v>
      </c>
      <c r="C41" s="2" t="s">
        <v>16</v>
      </c>
      <c r="D41" s="11"/>
      <c r="E41" s="15"/>
      <c r="F41" s="15"/>
      <c r="G41" s="15"/>
      <c r="H41" s="15"/>
      <c r="I41" s="15">
        <v>233.7</v>
      </c>
      <c r="J41" s="15"/>
      <c r="K41" s="15"/>
      <c r="L41" s="7">
        <v>233.7</v>
      </c>
    </row>
    <row r="42" spans="1:12" x14ac:dyDescent="0.2">
      <c r="A42" s="96"/>
      <c r="B42" s="2" t="s">
        <v>81</v>
      </c>
      <c r="C42" s="3"/>
      <c r="D42" s="11"/>
      <c r="E42" s="15"/>
      <c r="F42" s="15"/>
      <c r="G42" s="15"/>
      <c r="H42" s="15"/>
      <c r="I42" s="15">
        <v>233.7</v>
      </c>
      <c r="J42" s="15"/>
      <c r="K42" s="15"/>
      <c r="L42" s="7">
        <v>233.7</v>
      </c>
    </row>
    <row r="43" spans="1:12" x14ac:dyDescent="0.2">
      <c r="A43" s="2" t="s">
        <v>113</v>
      </c>
      <c r="B43" s="3"/>
      <c r="C43" s="3"/>
      <c r="D43" s="11"/>
      <c r="E43" s="15"/>
      <c r="F43" s="15"/>
      <c r="G43" s="15"/>
      <c r="H43" s="15"/>
      <c r="I43" s="15">
        <v>233.7</v>
      </c>
      <c r="J43" s="15"/>
      <c r="K43" s="15"/>
      <c r="L43" s="7">
        <v>233.7</v>
      </c>
    </row>
    <row r="44" spans="1:12" x14ac:dyDescent="0.2">
      <c r="A44" s="2">
        <v>88171</v>
      </c>
      <c r="B44" s="2">
        <v>3600001</v>
      </c>
      <c r="C44" s="2" t="s">
        <v>107</v>
      </c>
      <c r="D44" s="11"/>
      <c r="E44" s="15"/>
      <c r="F44" s="15"/>
      <c r="G44" s="15">
        <v>283.10000000000002</v>
      </c>
      <c r="H44" s="15"/>
      <c r="I44" s="15"/>
      <c r="J44" s="15"/>
      <c r="K44" s="15"/>
      <c r="L44" s="7">
        <v>283.10000000000002</v>
      </c>
    </row>
    <row r="45" spans="1:12" x14ac:dyDescent="0.2">
      <c r="A45" s="96"/>
      <c r="B45" s="2" t="s">
        <v>81</v>
      </c>
      <c r="C45" s="3"/>
      <c r="D45" s="11"/>
      <c r="E45" s="15"/>
      <c r="F45" s="15"/>
      <c r="G45" s="15">
        <v>283.10000000000002</v>
      </c>
      <c r="H45" s="15"/>
      <c r="I45" s="15"/>
      <c r="J45" s="15"/>
      <c r="K45" s="15"/>
      <c r="L45" s="7">
        <v>283.10000000000002</v>
      </c>
    </row>
    <row r="46" spans="1:12" x14ac:dyDescent="0.2">
      <c r="A46" s="2" t="s">
        <v>114</v>
      </c>
      <c r="B46" s="3"/>
      <c r="C46" s="3"/>
      <c r="D46" s="11"/>
      <c r="E46" s="15"/>
      <c r="F46" s="15"/>
      <c r="G46" s="15">
        <v>283.10000000000002</v>
      </c>
      <c r="H46" s="15"/>
      <c r="I46" s="15"/>
      <c r="J46" s="15"/>
      <c r="K46" s="15"/>
      <c r="L46" s="7">
        <v>283.10000000000002</v>
      </c>
    </row>
    <row r="47" spans="1:12" x14ac:dyDescent="0.2">
      <c r="A47" s="2">
        <v>97109</v>
      </c>
      <c r="B47" s="2">
        <v>106500005</v>
      </c>
      <c r="C47" s="2" t="s">
        <v>11</v>
      </c>
      <c r="D47" s="11"/>
      <c r="E47" s="15"/>
      <c r="F47" s="15"/>
      <c r="G47" s="15"/>
      <c r="H47" s="15"/>
      <c r="I47" s="15">
        <v>228.7</v>
      </c>
      <c r="J47" s="15"/>
      <c r="K47" s="15"/>
      <c r="L47" s="7">
        <v>228.7</v>
      </c>
    </row>
    <row r="48" spans="1:12" x14ac:dyDescent="0.2">
      <c r="A48" s="96"/>
      <c r="B48" s="2" t="s">
        <v>170</v>
      </c>
      <c r="C48" s="3"/>
      <c r="D48" s="11"/>
      <c r="E48" s="15"/>
      <c r="F48" s="15"/>
      <c r="G48" s="15"/>
      <c r="H48" s="15"/>
      <c r="I48" s="15">
        <v>228.7</v>
      </c>
      <c r="J48" s="15"/>
      <c r="K48" s="15"/>
      <c r="L48" s="7">
        <v>228.7</v>
      </c>
    </row>
    <row r="49" spans="1:12" x14ac:dyDescent="0.2">
      <c r="A49" s="2" t="s">
        <v>171</v>
      </c>
      <c r="B49" s="3"/>
      <c r="C49" s="3"/>
      <c r="D49" s="11"/>
      <c r="E49" s="15"/>
      <c r="F49" s="15"/>
      <c r="G49" s="15"/>
      <c r="H49" s="15"/>
      <c r="I49" s="15">
        <v>228.7</v>
      </c>
      <c r="J49" s="15"/>
      <c r="K49" s="15"/>
      <c r="L49" s="7">
        <v>228.7</v>
      </c>
    </row>
    <row r="50" spans="1:12" x14ac:dyDescent="0.2">
      <c r="A50" s="2">
        <v>96180</v>
      </c>
      <c r="B50" s="2">
        <v>3600001</v>
      </c>
      <c r="C50" s="2" t="s">
        <v>89</v>
      </c>
      <c r="D50" s="11"/>
      <c r="E50" s="15">
        <v>292.89999999999998</v>
      </c>
      <c r="F50" s="15"/>
      <c r="G50" s="15"/>
      <c r="H50" s="15"/>
      <c r="I50" s="15"/>
      <c r="J50" s="15"/>
      <c r="K50" s="15"/>
      <c r="L50" s="7">
        <v>292.89999999999998</v>
      </c>
    </row>
    <row r="51" spans="1:12" x14ac:dyDescent="0.2">
      <c r="A51" s="96"/>
      <c r="B51" s="2" t="s">
        <v>81</v>
      </c>
      <c r="C51" s="3"/>
      <c r="D51" s="11"/>
      <c r="E51" s="15">
        <v>292.89999999999998</v>
      </c>
      <c r="F51" s="15"/>
      <c r="G51" s="15"/>
      <c r="H51" s="15"/>
      <c r="I51" s="15"/>
      <c r="J51" s="15"/>
      <c r="K51" s="15"/>
      <c r="L51" s="7">
        <v>292.89999999999998</v>
      </c>
    </row>
    <row r="52" spans="1:12" x14ac:dyDescent="0.2">
      <c r="A52" s="2" t="s">
        <v>90</v>
      </c>
      <c r="B52" s="3"/>
      <c r="C52" s="3"/>
      <c r="D52" s="11"/>
      <c r="E52" s="15">
        <v>292.89999999999998</v>
      </c>
      <c r="F52" s="15"/>
      <c r="G52" s="15"/>
      <c r="H52" s="15"/>
      <c r="I52" s="15"/>
      <c r="J52" s="15"/>
      <c r="K52" s="15"/>
      <c r="L52" s="7">
        <v>292.89999999999998</v>
      </c>
    </row>
    <row r="53" spans="1:12" x14ac:dyDescent="0.2">
      <c r="A53" s="2">
        <v>92011</v>
      </c>
      <c r="B53" s="2">
        <v>3600001</v>
      </c>
      <c r="C53" s="2" t="s">
        <v>66</v>
      </c>
      <c r="D53" s="11"/>
      <c r="E53" s="15"/>
      <c r="F53" s="15">
        <v>218.6</v>
      </c>
      <c r="G53" s="15"/>
      <c r="H53" s="15"/>
      <c r="I53" s="15"/>
      <c r="J53" s="15"/>
      <c r="K53" s="15"/>
      <c r="L53" s="7">
        <v>218.6</v>
      </c>
    </row>
    <row r="54" spans="1:12" x14ac:dyDescent="0.2">
      <c r="A54" s="96"/>
      <c r="B54" s="2" t="s">
        <v>81</v>
      </c>
      <c r="C54" s="3"/>
      <c r="D54" s="11"/>
      <c r="E54" s="15"/>
      <c r="F54" s="15">
        <v>218.6</v>
      </c>
      <c r="G54" s="15"/>
      <c r="H54" s="15"/>
      <c r="I54" s="15"/>
      <c r="J54" s="15"/>
      <c r="K54" s="15"/>
      <c r="L54" s="7">
        <v>218.6</v>
      </c>
    </row>
    <row r="55" spans="1:12" x14ac:dyDescent="0.2">
      <c r="A55" s="2" t="s">
        <v>174</v>
      </c>
      <c r="B55" s="3"/>
      <c r="C55" s="3"/>
      <c r="D55" s="11"/>
      <c r="E55" s="15"/>
      <c r="F55" s="15">
        <v>218.6</v>
      </c>
      <c r="G55" s="15"/>
      <c r="H55" s="15"/>
      <c r="I55" s="15"/>
      <c r="J55" s="15"/>
      <c r="K55" s="15"/>
      <c r="L55" s="7">
        <v>218.6</v>
      </c>
    </row>
    <row r="56" spans="1:12" x14ac:dyDescent="0.2">
      <c r="A56" s="2">
        <v>96171</v>
      </c>
      <c r="B56" s="2">
        <v>3600001</v>
      </c>
      <c r="C56" s="2" t="s">
        <v>76</v>
      </c>
      <c r="D56" s="11"/>
      <c r="E56" s="15">
        <v>271</v>
      </c>
      <c r="F56" s="15"/>
      <c r="G56" s="15"/>
      <c r="H56" s="15"/>
      <c r="I56" s="15"/>
      <c r="J56" s="15"/>
      <c r="K56" s="15"/>
      <c r="L56" s="7">
        <v>271</v>
      </c>
    </row>
    <row r="57" spans="1:12" x14ac:dyDescent="0.2">
      <c r="A57" s="96"/>
      <c r="B57" s="2" t="s">
        <v>81</v>
      </c>
      <c r="C57" s="3"/>
      <c r="D57" s="11"/>
      <c r="E57" s="15">
        <v>271</v>
      </c>
      <c r="F57" s="15"/>
      <c r="G57" s="15"/>
      <c r="H57" s="15"/>
      <c r="I57" s="15"/>
      <c r="J57" s="15"/>
      <c r="K57" s="15"/>
      <c r="L57" s="7">
        <v>271</v>
      </c>
    </row>
    <row r="58" spans="1:12" x14ac:dyDescent="0.2">
      <c r="A58" s="2" t="s">
        <v>115</v>
      </c>
      <c r="B58" s="3"/>
      <c r="C58" s="3"/>
      <c r="D58" s="11"/>
      <c r="E58" s="15">
        <v>271</v>
      </c>
      <c r="F58" s="15"/>
      <c r="G58" s="15"/>
      <c r="H58" s="15"/>
      <c r="I58" s="15"/>
      <c r="J58" s="15"/>
      <c r="K58" s="15"/>
      <c r="L58" s="7">
        <v>271</v>
      </c>
    </row>
    <row r="59" spans="1:12" x14ac:dyDescent="0.2">
      <c r="A59" s="2">
        <v>89078</v>
      </c>
      <c r="B59" s="2">
        <v>106500002</v>
      </c>
      <c r="C59" s="2" t="s">
        <v>75</v>
      </c>
      <c r="D59" s="11"/>
      <c r="E59" s="15"/>
      <c r="F59" s="15">
        <v>307.5</v>
      </c>
      <c r="G59" s="15"/>
      <c r="H59" s="15"/>
      <c r="I59" s="15"/>
      <c r="J59" s="15"/>
      <c r="K59" s="15"/>
      <c r="L59" s="7">
        <v>307.5</v>
      </c>
    </row>
    <row r="60" spans="1:12" x14ac:dyDescent="0.2">
      <c r="A60" s="96"/>
      <c r="B60" s="2" t="s">
        <v>80</v>
      </c>
      <c r="C60" s="3"/>
      <c r="D60" s="11"/>
      <c r="E60" s="15"/>
      <c r="F60" s="15">
        <v>307.5</v>
      </c>
      <c r="G60" s="15"/>
      <c r="H60" s="15"/>
      <c r="I60" s="15"/>
      <c r="J60" s="15"/>
      <c r="K60" s="15"/>
      <c r="L60" s="7">
        <v>307.5</v>
      </c>
    </row>
    <row r="61" spans="1:12" x14ac:dyDescent="0.2">
      <c r="A61" s="2" t="s">
        <v>96</v>
      </c>
      <c r="B61" s="3"/>
      <c r="C61" s="3"/>
      <c r="D61" s="11"/>
      <c r="E61" s="15"/>
      <c r="F61" s="15">
        <v>307.5</v>
      </c>
      <c r="G61" s="15"/>
      <c r="H61" s="15"/>
      <c r="I61" s="15"/>
      <c r="J61" s="15"/>
      <c r="K61" s="15"/>
      <c r="L61" s="7">
        <v>307.5</v>
      </c>
    </row>
    <row r="62" spans="1:12" x14ac:dyDescent="0.2">
      <c r="A62" s="2">
        <v>93870</v>
      </c>
      <c r="B62" s="2">
        <v>2840001</v>
      </c>
      <c r="C62" s="2" t="s">
        <v>89</v>
      </c>
      <c r="D62" s="11"/>
      <c r="E62" s="15">
        <v>230.1</v>
      </c>
      <c r="F62" s="15"/>
      <c r="G62" s="15"/>
      <c r="H62" s="15"/>
      <c r="I62" s="15"/>
      <c r="J62" s="15"/>
      <c r="K62" s="15"/>
      <c r="L62" s="7">
        <v>230.1</v>
      </c>
    </row>
    <row r="63" spans="1:12" x14ac:dyDescent="0.2">
      <c r="A63" s="96"/>
      <c r="B63" s="2" t="s">
        <v>73</v>
      </c>
      <c r="C63" s="3"/>
      <c r="D63" s="11"/>
      <c r="E63" s="15">
        <v>230.1</v>
      </c>
      <c r="F63" s="15"/>
      <c r="G63" s="15"/>
      <c r="H63" s="15"/>
      <c r="I63" s="15"/>
      <c r="J63" s="15"/>
      <c r="K63" s="15"/>
      <c r="L63" s="7">
        <v>230.1</v>
      </c>
    </row>
    <row r="64" spans="1:12" x14ac:dyDescent="0.2">
      <c r="A64" s="2" t="s">
        <v>98</v>
      </c>
      <c r="B64" s="3"/>
      <c r="C64" s="3"/>
      <c r="D64" s="11"/>
      <c r="E64" s="15">
        <v>230.1</v>
      </c>
      <c r="F64" s="15"/>
      <c r="G64" s="15"/>
      <c r="H64" s="15"/>
      <c r="I64" s="15"/>
      <c r="J64" s="15"/>
      <c r="K64" s="15"/>
      <c r="L64" s="7">
        <v>230.1</v>
      </c>
    </row>
    <row r="65" spans="1:12" x14ac:dyDescent="0.2">
      <c r="A65" s="2">
        <v>91234</v>
      </c>
      <c r="B65" s="2">
        <v>106500002</v>
      </c>
      <c r="C65" s="2" t="s">
        <v>93</v>
      </c>
      <c r="D65" s="11"/>
      <c r="E65" s="15">
        <v>236.4</v>
      </c>
      <c r="F65" s="15"/>
      <c r="G65" s="15"/>
      <c r="H65" s="15"/>
      <c r="I65" s="15"/>
      <c r="J65" s="15"/>
      <c r="K65" s="15"/>
      <c r="L65" s="7">
        <v>236.4</v>
      </c>
    </row>
    <row r="66" spans="1:12" x14ac:dyDescent="0.2">
      <c r="A66" s="96"/>
      <c r="B66" s="2" t="s">
        <v>80</v>
      </c>
      <c r="C66" s="3"/>
      <c r="D66" s="11"/>
      <c r="E66" s="15">
        <v>236.4</v>
      </c>
      <c r="F66" s="15"/>
      <c r="G66" s="15"/>
      <c r="H66" s="15"/>
      <c r="I66" s="15"/>
      <c r="J66" s="15"/>
      <c r="K66" s="15"/>
      <c r="L66" s="7">
        <v>236.4</v>
      </c>
    </row>
    <row r="67" spans="1:12" x14ac:dyDescent="0.2">
      <c r="A67" s="2" t="s">
        <v>99</v>
      </c>
      <c r="B67" s="3"/>
      <c r="C67" s="3"/>
      <c r="D67" s="11"/>
      <c r="E67" s="15">
        <v>236.4</v>
      </c>
      <c r="F67" s="15"/>
      <c r="G67" s="15"/>
      <c r="H67" s="15"/>
      <c r="I67" s="15"/>
      <c r="J67" s="15"/>
      <c r="K67" s="15"/>
      <c r="L67" s="7">
        <v>236.4</v>
      </c>
    </row>
    <row r="68" spans="1:12" x14ac:dyDescent="0.2">
      <c r="A68" s="2">
        <v>93864</v>
      </c>
      <c r="B68" s="2">
        <v>2840001</v>
      </c>
      <c r="C68" s="2" t="s">
        <v>89</v>
      </c>
      <c r="D68" s="11"/>
      <c r="E68" s="15">
        <v>251.5</v>
      </c>
      <c r="F68" s="15"/>
      <c r="G68" s="15"/>
      <c r="H68" s="15"/>
      <c r="I68" s="15"/>
      <c r="J68" s="15"/>
      <c r="K68" s="15"/>
      <c r="L68" s="7">
        <v>251.5</v>
      </c>
    </row>
    <row r="69" spans="1:12" x14ac:dyDescent="0.2">
      <c r="A69" s="96"/>
      <c r="B69" s="2" t="s">
        <v>73</v>
      </c>
      <c r="C69" s="3"/>
      <c r="D69" s="11"/>
      <c r="E69" s="15">
        <v>251.5</v>
      </c>
      <c r="F69" s="15"/>
      <c r="G69" s="15"/>
      <c r="H69" s="15"/>
      <c r="I69" s="15"/>
      <c r="J69" s="15"/>
      <c r="K69" s="15"/>
      <c r="L69" s="7">
        <v>251.5</v>
      </c>
    </row>
    <row r="70" spans="1:12" x14ac:dyDescent="0.2">
      <c r="A70" s="2" t="s">
        <v>100</v>
      </c>
      <c r="B70" s="3"/>
      <c r="C70" s="3"/>
      <c r="D70" s="11"/>
      <c r="E70" s="15">
        <v>251.5</v>
      </c>
      <c r="F70" s="15"/>
      <c r="G70" s="15"/>
      <c r="H70" s="15"/>
      <c r="I70" s="15"/>
      <c r="J70" s="15"/>
      <c r="K70" s="15"/>
      <c r="L70" s="7">
        <v>251.5</v>
      </c>
    </row>
    <row r="71" spans="1:12" x14ac:dyDescent="0.2">
      <c r="A71" s="2">
        <v>85743</v>
      </c>
      <c r="B71" s="2">
        <v>3600001</v>
      </c>
      <c r="C71" s="2">
        <v>72688</v>
      </c>
      <c r="D71" s="11"/>
      <c r="E71" s="15"/>
      <c r="F71" s="15"/>
      <c r="G71" s="15"/>
      <c r="H71" s="15">
        <v>231.4</v>
      </c>
      <c r="I71" s="15"/>
      <c r="J71" s="15"/>
      <c r="K71" s="15"/>
      <c r="L71" s="7">
        <v>231.4</v>
      </c>
    </row>
    <row r="72" spans="1:12" x14ac:dyDescent="0.2">
      <c r="A72" s="96"/>
      <c r="B72" s="2" t="s">
        <v>81</v>
      </c>
      <c r="C72" s="3"/>
      <c r="D72" s="11"/>
      <c r="E72" s="15"/>
      <c r="F72" s="15"/>
      <c r="G72" s="15"/>
      <c r="H72" s="15">
        <v>231.4</v>
      </c>
      <c r="I72" s="15"/>
      <c r="J72" s="15"/>
      <c r="K72" s="15"/>
      <c r="L72" s="7">
        <v>231.4</v>
      </c>
    </row>
    <row r="73" spans="1:12" x14ac:dyDescent="0.2">
      <c r="A73" s="2" t="s">
        <v>167</v>
      </c>
      <c r="B73" s="3"/>
      <c r="C73" s="3"/>
      <c r="D73" s="11"/>
      <c r="E73" s="15"/>
      <c r="F73" s="15"/>
      <c r="G73" s="15"/>
      <c r="H73" s="15">
        <v>231.4</v>
      </c>
      <c r="I73" s="15"/>
      <c r="J73" s="15"/>
      <c r="K73" s="15"/>
      <c r="L73" s="7">
        <v>231.4</v>
      </c>
    </row>
    <row r="74" spans="1:12" x14ac:dyDescent="0.2">
      <c r="A74" s="2">
        <v>79978</v>
      </c>
      <c r="B74" s="2">
        <v>180001</v>
      </c>
      <c r="C74" s="2" t="s">
        <v>94</v>
      </c>
      <c r="D74" s="11"/>
      <c r="E74" s="15"/>
      <c r="F74" s="15"/>
      <c r="G74" s="15"/>
      <c r="H74" s="15"/>
      <c r="I74" s="15"/>
      <c r="J74" s="15"/>
      <c r="K74" s="15">
        <v>241</v>
      </c>
      <c r="L74" s="7">
        <v>241</v>
      </c>
    </row>
    <row r="75" spans="1:12" x14ac:dyDescent="0.2">
      <c r="A75" s="96"/>
      <c r="B75" s="2" t="s">
        <v>74</v>
      </c>
      <c r="C75" s="3"/>
      <c r="D75" s="11"/>
      <c r="E75" s="15"/>
      <c r="F75" s="15"/>
      <c r="G75" s="15"/>
      <c r="H75" s="15"/>
      <c r="I75" s="15"/>
      <c r="J75" s="15"/>
      <c r="K75" s="15">
        <v>241</v>
      </c>
      <c r="L75" s="7">
        <v>241</v>
      </c>
    </row>
    <row r="76" spans="1:12" x14ac:dyDescent="0.2">
      <c r="A76" s="2" t="s">
        <v>101</v>
      </c>
      <c r="B76" s="3"/>
      <c r="C76" s="3"/>
      <c r="D76" s="11"/>
      <c r="E76" s="15"/>
      <c r="F76" s="15"/>
      <c r="G76" s="15"/>
      <c r="H76" s="15"/>
      <c r="I76" s="15"/>
      <c r="J76" s="15"/>
      <c r="K76" s="15">
        <v>241</v>
      </c>
      <c r="L76" s="7">
        <v>241</v>
      </c>
    </row>
    <row r="77" spans="1:12" x14ac:dyDescent="0.2">
      <c r="A77" s="2">
        <v>82314</v>
      </c>
      <c r="B77" s="2">
        <v>3600001</v>
      </c>
      <c r="C77" s="2" t="s">
        <v>77</v>
      </c>
      <c r="D77" s="11"/>
      <c r="E77" s="15"/>
      <c r="F77" s="15"/>
      <c r="G77" s="15"/>
      <c r="H77" s="15"/>
      <c r="I77" s="15">
        <v>229.5</v>
      </c>
      <c r="J77" s="15"/>
      <c r="K77" s="15"/>
      <c r="L77" s="7">
        <v>229.5</v>
      </c>
    </row>
    <row r="78" spans="1:12" x14ac:dyDescent="0.2">
      <c r="A78" s="96"/>
      <c r="B78" s="2" t="s">
        <v>81</v>
      </c>
      <c r="C78" s="3"/>
      <c r="D78" s="11"/>
      <c r="E78" s="15"/>
      <c r="F78" s="15"/>
      <c r="G78" s="15"/>
      <c r="H78" s="15"/>
      <c r="I78" s="15">
        <v>229.5</v>
      </c>
      <c r="J78" s="15"/>
      <c r="K78" s="15"/>
      <c r="L78" s="7">
        <v>229.5</v>
      </c>
    </row>
    <row r="79" spans="1:12" x14ac:dyDescent="0.2">
      <c r="A79" s="2" t="s">
        <v>102</v>
      </c>
      <c r="B79" s="3"/>
      <c r="C79" s="3"/>
      <c r="D79" s="11"/>
      <c r="E79" s="15"/>
      <c r="F79" s="15"/>
      <c r="G79" s="15"/>
      <c r="H79" s="15"/>
      <c r="I79" s="15">
        <v>229.5</v>
      </c>
      <c r="J79" s="15"/>
      <c r="K79" s="15"/>
      <c r="L79" s="7">
        <v>229.5</v>
      </c>
    </row>
    <row r="80" spans="1:12" x14ac:dyDescent="0.2">
      <c r="A80" s="2">
        <v>93003</v>
      </c>
      <c r="B80" s="2">
        <v>550003</v>
      </c>
      <c r="C80" s="2" t="s">
        <v>106</v>
      </c>
      <c r="D80" s="11"/>
      <c r="E80" s="15">
        <v>268.2</v>
      </c>
      <c r="F80" s="15"/>
      <c r="G80" s="15"/>
      <c r="H80" s="15"/>
      <c r="I80" s="15"/>
      <c r="J80" s="15"/>
      <c r="K80" s="15"/>
      <c r="L80" s="7">
        <v>268.2</v>
      </c>
    </row>
    <row r="81" spans="1:12" x14ac:dyDescent="0.2">
      <c r="A81" s="96"/>
      <c r="B81" s="2" t="s">
        <v>97</v>
      </c>
      <c r="C81" s="3"/>
      <c r="D81" s="11"/>
      <c r="E81" s="15">
        <v>268.2</v>
      </c>
      <c r="F81" s="15"/>
      <c r="G81" s="15"/>
      <c r="H81" s="15"/>
      <c r="I81" s="15"/>
      <c r="J81" s="15"/>
      <c r="K81" s="15"/>
      <c r="L81" s="7">
        <v>268.2</v>
      </c>
    </row>
    <row r="82" spans="1:12" x14ac:dyDescent="0.2">
      <c r="A82" s="2" t="s">
        <v>116</v>
      </c>
      <c r="B82" s="3"/>
      <c r="C82" s="3"/>
      <c r="D82" s="11"/>
      <c r="E82" s="15">
        <v>268.2</v>
      </c>
      <c r="F82" s="15"/>
      <c r="G82" s="15"/>
      <c r="H82" s="15"/>
      <c r="I82" s="15"/>
      <c r="J82" s="15"/>
      <c r="K82" s="15"/>
      <c r="L82" s="7">
        <v>268.2</v>
      </c>
    </row>
    <row r="83" spans="1:12" x14ac:dyDescent="0.2">
      <c r="A83" s="2">
        <v>96095</v>
      </c>
      <c r="B83" s="2">
        <v>102960001</v>
      </c>
      <c r="C83" s="2" t="s">
        <v>104</v>
      </c>
      <c r="D83" s="11">
        <v>243.5</v>
      </c>
      <c r="E83" s="15"/>
      <c r="F83" s="15"/>
      <c r="G83" s="15"/>
      <c r="H83" s="15"/>
      <c r="I83" s="15"/>
      <c r="J83" s="15"/>
      <c r="K83" s="15"/>
      <c r="L83" s="7">
        <v>243.5</v>
      </c>
    </row>
    <row r="84" spans="1:12" x14ac:dyDescent="0.2">
      <c r="A84" s="96"/>
      <c r="B84" s="2" t="s">
        <v>82</v>
      </c>
      <c r="C84" s="3"/>
      <c r="D84" s="11">
        <v>243.5</v>
      </c>
      <c r="E84" s="15"/>
      <c r="F84" s="15"/>
      <c r="G84" s="15"/>
      <c r="H84" s="15"/>
      <c r="I84" s="15"/>
      <c r="J84" s="15"/>
      <c r="K84" s="15"/>
      <c r="L84" s="7">
        <v>243.5</v>
      </c>
    </row>
    <row r="85" spans="1:12" x14ac:dyDescent="0.2">
      <c r="A85" s="2" t="s">
        <v>117</v>
      </c>
      <c r="B85" s="3"/>
      <c r="C85" s="3"/>
      <c r="D85" s="11">
        <v>243.5</v>
      </c>
      <c r="E85" s="15"/>
      <c r="F85" s="15"/>
      <c r="G85" s="15"/>
      <c r="H85" s="15"/>
      <c r="I85" s="15"/>
      <c r="J85" s="15"/>
      <c r="K85" s="15"/>
      <c r="L85" s="7">
        <v>243.5</v>
      </c>
    </row>
    <row r="86" spans="1:12" x14ac:dyDescent="0.2">
      <c r="A86" s="2">
        <v>94635</v>
      </c>
      <c r="B86" s="2">
        <v>1890027</v>
      </c>
      <c r="C86" s="2" t="s">
        <v>108</v>
      </c>
      <c r="D86" s="11"/>
      <c r="E86" s="15"/>
      <c r="F86" s="15">
        <v>322.3</v>
      </c>
      <c r="G86" s="15"/>
      <c r="H86" s="15"/>
      <c r="I86" s="15"/>
      <c r="J86" s="15"/>
      <c r="K86" s="15"/>
      <c r="L86" s="7">
        <v>322.3</v>
      </c>
    </row>
    <row r="87" spans="1:12" x14ac:dyDescent="0.2">
      <c r="A87" s="96"/>
      <c r="B87" s="2" t="s">
        <v>118</v>
      </c>
      <c r="C87" s="3"/>
      <c r="D87" s="11"/>
      <c r="E87" s="15"/>
      <c r="F87" s="15">
        <v>322.3</v>
      </c>
      <c r="G87" s="15"/>
      <c r="H87" s="15"/>
      <c r="I87" s="15"/>
      <c r="J87" s="15"/>
      <c r="K87" s="15"/>
      <c r="L87" s="7">
        <v>322.3</v>
      </c>
    </row>
    <row r="88" spans="1:12" x14ac:dyDescent="0.2">
      <c r="A88" s="2" t="s">
        <v>119</v>
      </c>
      <c r="B88" s="3"/>
      <c r="C88" s="3"/>
      <c r="D88" s="11"/>
      <c r="E88" s="15"/>
      <c r="F88" s="15">
        <v>322.3</v>
      </c>
      <c r="G88" s="15"/>
      <c r="H88" s="15"/>
      <c r="I88" s="15"/>
      <c r="J88" s="15"/>
      <c r="K88" s="15"/>
      <c r="L88" s="7">
        <v>322.3</v>
      </c>
    </row>
    <row r="89" spans="1:12" x14ac:dyDescent="0.2">
      <c r="A89" s="2">
        <v>96215</v>
      </c>
      <c r="B89" s="2">
        <v>3600001</v>
      </c>
      <c r="C89" s="2" t="s">
        <v>109</v>
      </c>
      <c r="D89" s="11">
        <v>234.7</v>
      </c>
      <c r="E89" s="15"/>
      <c r="F89" s="15"/>
      <c r="G89" s="15"/>
      <c r="H89" s="15"/>
      <c r="I89" s="15"/>
      <c r="J89" s="15"/>
      <c r="K89" s="15"/>
      <c r="L89" s="7">
        <v>234.7</v>
      </c>
    </row>
    <row r="90" spans="1:12" x14ac:dyDescent="0.2">
      <c r="A90" s="96"/>
      <c r="B90" s="2" t="s">
        <v>81</v>
      </c>
      <c r="C90" s="3"/>
      <c r="D90" s="11">
        <v>234.7</v>
      </c>
      <c r="E90" s="15"/>
      <c r="F90" s="15"/>
      <c r="G90" s="15"/>
      <c r="H90" s="15"/>
      <c r="I90" s="15"/>
      <c r="J90" s="15"/>
      <c r="K90" s="15"/>
      <c r="L90" s="7">
        <v>234.7</v>
      </c>
    </row>
    <row r="91" spans="1:12" x14ac:dyDescent="0.2">
      <c r="A91" s="2" t="s">
        <v>120</v>
      </c>
      <c r="B91" s="3"/>
      <c r="C91" s="3"/>
      <c r="D91" s="11">
        <v>234.7</v>
      </c>
      <c r="E91" s="15"/>
      <c r="F91" s="15"/>
      <c r="G91" s="15"/>
      <c r="H91" s="15"/>
      <c r="I91" s="15"/>
      <c r="J91" s="15"/>
      <c r="K91" s="15"/>
      <c r="L91" s="7">
        <v>234.7</v>
      </c>
    </row>
    <row r="92" spans="1:12" x14ac:dyDescent="0.2">
      <c r="A92" s="2">
        <v>96367</v>
      </c>
      <c r="B92" s="2">
        <v>106500002</v>
      </c>
      <c r="C92" s="2" t="s">
        <v>150</v>
      </c>
      <c r="D92" s="11">
        <v>238.4</v>
      </c>
      <c r="E92" s="15"/>
      <c r="F92" s="15"/>
      <c r="G92" s="15"/>
      <c r="H92" s="15"/>
      <c r="I92" s="15"/>
      <c r="J92" s="15"/>
      <c r="K92" s="15"/>
      <c r="L92" s="7">
        <v>238.4</v>
      </c>
    </row>
    <row r="93" spans="1:12" x14ac:dyDescent="0.2">
      <c r="A93" s="96"/>
      <c r="B93" s="2" t="s">
        <v>80</v>
      </c>
      <c r="C93" s="3"/>
      <c r="D93" s="11">
        <v>238.4</v>
      </c>
      <c r="E93" s="15"/>
      <c r="F93" s="15"/>
      <c r="G93" s="15"/>
      <c r="H93" s="15"/>
      <c r="I93" s="15"/>
      <c r="J93" s="15"/>
      <c r="K93" s="15"/>
      <c r="L93" s="7">
        <v>238.4</v>
      </c>
    </row>
    <row r="94" spans="1:12" x14ac:dyDescent="0.2">
      <c r="A94" s="2" t="s">
        <v>165</v>
      </c>
      <c r="B94" s="3"/>
      <c r="C94" s="3"/>
      <c r="D94" s="11">
        <v>238.4</v>
      </c>
      <c r="E94" s="15"/>
      <c r="F94" s="15"/>
      <c r="G94" s="15"/>
      <c r="H94" s="15"/>
      <c r="I94" s="15"/>
      <c r="J94" s="15"/>
      <c r="K94" s="15"/>
      <c r="L94" s="7">
        <v>238.4</v>
      </c>
    </row>
    <row r="95" spans="1:12" x14ac:dyDescent="0.2">
      <c r="A95" s="2">
        <v>86741</v>
      </c>
      <c r="B95" s="2">
        <v>106500002</v>
      </c>
      <c r="C95" s="2" t="s">
        <v>108</v>
      </c>
      <c r="D95" s="11"/>
      <c r="E95" s="15"/>
      <c r="F95" s="15"/>
      <c r="G95" s="15">
        <v>246.4</v>
      </c>
      <c r="H95" s="15"/>
      <c r="I95" s="15"/>
      <c r="J95" s="15"/>
      <c r="K95" s="15"/>
      <c r="L95" s="7">
        <v>246.4</v>
      </c>
    </row>
    <row r="96" spans="1:12" x14ac:dyDescent="0.2">
      <c r="A96" s="96"/>
      <c r="B96" s="2" t="s">
        <v>80</v>
      </c>
      <c r="C96" s="3"/>
      <c r="D96" s="11"/>
      <c r="E96" s="15"/>
      <c r="F96" s="15"/>
      <c r="G96" s="15">
        <v>246.4</v>
      </c>
      <c r="H96" s="15"/>
      <c r="I96" s="15"/>
      <c r="J96" s="15"/>
      <c r="K96" s="15"/>
      <c r="L96" s="7">
        <v>246.4</v>
      </c>
    </row>
    <row r="97" spans="1:12" x14ac:dyDescent="0.2">
      <c r="A97" s="2" t="s">
        <v>121</v>
      </c>
      <c r="B97" s="3"/>
      <c r="C97" s="3"/>
      <c r="D97" s="11"/>
      <c r="E97" s="15"/>
      <c r="F97" s="15"/>
      <c r="G97" s="15">
        <v>246.4</v>
      </c>
      <c r="H97" s="15"/>
      <c r="I97" s="15"/>
      <c r="J97" s="15"/>
      <c r="K97" s="15"/>
      <c r="L97" s="7">
        <v>246.4</v>
      </c>
    </row>
    <row r="98" spans="1:12" x14ac:dyDescent="0.2">
      <c r="A98" s="2">
        <v>86754</v>
      </c>
      <c r="B98" s="2">
        <v>106500002</v>
      </c>
      <c r="C98" s="2" t="s">
        <v>75</v>
      </c>
      <c r="D98" s="11"/>
      <c r="E98" s="15">
        <v>225.7</v>
      </c>
      <c r="F98" s="15"/>
      <c r="G98" s="15"/>
      <c r="H98" s="15"/>
      <c r="I98" s="15"/>
      <c r="J98" s="15"/>
      <c r="K98" s="15"/>
      <c r="L98" s="7">
        <v>225.7</v>
      </c>
    </row>
    <row r="99" spans="1:12" x14ac:dyDescent="0.2">
      <c r="A99" s="96"/>
      <c r="B99" s="2" t="s">
        <v>80</v>
      </c>
      <c r="C99" s="3"/>
      <c r="D99" s="11"/>
      <c r="E99" s="15">
        <v>225.7</v>
      </c>
      <c r="F99" s="15"/>
      <c r="G99" s="15"/>
      <c r="H99" s="15"/>
      <c r="I99" s="15"/>
      <c r="J99" s="15"/>
      <c r="K99" s="15"/>
      <c r="L99" s="7">
        <v>225.7</v>
      </c>
    </row>
    <row r="100" spans="1:12" x14ac:dyDescent="0.2">
      <c r="A100" s="2" t="s">
        <v>173</v>
      </c>
      <c r="B100" s="3"/>
      <c r="C100" s="3"/>
      <c r="D100" s="11"/>
      <c r="E100" s="15">
        <v>225.7</v>
      </c>
      <c r="F100" s="15"/>
      <c r="G100" s="15"/>
      <c r="H100" s="15"/>
      <c r="I100" s="15"/>
      <c r="J100" s="15"/>
      <c r="K100" s="15"/>
      <c r="L100" s="7">
        <v>225.7</v>
      </c>
    </row>
    <row r="101" spans="1:12" x14ac:dyDescent="0.2">
      <c r="A101" s="2">
        <v>89611</v>
      </c>
      <c r="B101" s="2">
        <v>3600001</v>
      </c>
      <c r="C101" s="2" t="s">
        <v>79</v>
      </c>
      <c r="D101" s="11"/>
      <c r="E101" s="15"/>
      <c r="F101" s="15"/>
      <c r="G101" s="15"/>
      <c r="H101" s="15">
        <v>230.8</v>
      </c>
      <c r="I101" s="15"/>
      <c r="J101" s="15"/>
      <c r="K101" s="15"/>
      <c r="L101" s="7">
        <v>230.8</v>
      </c>
    </row>
    <row r="102" spans="1:12" x14ac:dyDescent="0.2">
      <c r="A102" s="96"/>
      <c r="B102" s="2" t="s">
        <v>81</v>
      </c>
      <c r="C102" s="3"/>
      <c r="D102" s="11"/>
      <c r="E102" s="15"/>
      <c r="F102" s="15"/>
      <c r="G102" s="15"/>
      <c r="H102" s="15">
        <v>230.8</v>
      </c>
      <c r="I102" s="15"/>
      <c r="J102" s="15"/>
      <c r="K102" s="15"/>
      <c r="L102" s="7">
        <v>230.8</v>
      </c>
    </row>
    <row r="103" spans="1:12" x14ac:dyDescent="0.2">
      <c r="A103" s="2" t="s">
        <v>122</v>
      </c>
      <c r="B103" s="3"/>
      <c r="C103" s="3"/>
      <c r="D103" s="11"/>
      <c r="E103" s="15"/>
      <c r="F103" s="15"/>
      <c r="G103" s="15"/>
      <c r="H103" s="15">
        <v>230.8</v>
      </c>
      <c r="I103" s="15"/>
      <c r="J103" s="15"/>
      <c r="K103" s="15"/>
      <c r="L103" s="7">
        <v>230.8</v>
      </c>
    </row>
    <row r="104" spans="1:12" x14ac:dyDescent="0.2">
      <c r="A104" s="2">
        <v>98119</v>
      </c>
      <c r="B104" s="2">
        <v>3600001</v>
      </c>
      <c r="C104" s="2" t="s">
        <v>89</v>
      </c>
      <c r="D104" s="11">
        <v>296</v>
      </c>
      <c r="E104" s="15"/>
      <c r="F104" s="15"/>
      <c r="G104" s="15"/>
      <c r="H104" s="15"/>
      <c r="I104" s="15"/>
      <c r="J104" s="15"/>
      <c r="K104" s="15"/>
      <c r="L104" s="7">
        <v>296</v>
      </c>
    </row>
    <row r="105" spans="1:12" x14ac:dyDescent="0.2">
      <c r="A105" s="96"/>
      <c r="B105" s="2" t="s">
        <v>81</v>
      </c>
      <c r="C105" s="3"/>
      <c r="D105" s="11">
        <v>296</v>
      </c>
      <c r="E105" s="15"/>
      <c r="F105" s="15"/>
      <c r="G105" s="15"/>
      <c r="H105" s="15"/>
      <c r="I105" s="15"/>
      <c r="J105" s="15"/>
      <c r="K105" s="15"/>
      <c r="L105" s="7">
        <v>296</v>
      </c>
    </row>
    <row r="106" spans="1:12" x14ac:dyDescent="0.2">
      <c r="A106" s="2" t="s">
        <v>131</v>
      </c>
      <c r="B106" s="3"/>
      <c r="C106" s="3"/>
      <c r="D106" s="11">
        <v>296</v>
      </c>
      <c r="E106" s="15"/>
      <c r="F106" s="15"/>
      <c r="G106" s="15"/>
      <c r="H106" s="15"/>
      <c r="I106" s="15"/>
      <c r="J106" s="15"/>
      <c r="K106" s="15"/>
      <c r="L106" s="7">
        <v>296</v>
      </c>
    </row>
    <row r="107" spans="1:12" x14ac:dyDescent="0.2">
      <c r="A107" s="2">
        <v>98130</v>
      </c>
      <c r="B107" s="2">
        <v>3600001</v>
      </c>
      <c r="C107" s="2" t="s">
        <v>126</v>
      </c>
      <c r="D107" s="11">
        <v>225.9</v>
      </c>
      <c r="E107" s="15"/>
      <c r="F107" s="15"/>
      <c r="G107" s="15"/>
      <c r="H107" s="15"/>
      <c r="I107" s="15"/>
      <c r="J107" s="15"/>
      <c r="K107" s="15"/>
      <c r="L107" s="7">
        <v>225.9</v>
      </c>
    </row>
    <row r="108" spans="1:12" x14ac:dyDescent="0.2">
      <c r="A108" s="96"/>
      <c r="B108" s="2" t="s">
        <v>81</v>
      </c>
      <c r="C108" s="3"/>
      <c r="D108" s="11">
        <v>225.9</v>
      </c>
      <c r="E108" s="15"/>
      <c r="F108" s="15"/>
      <c r="G108" s="15"/>
      <c r="H108" s="15"/>
      <c r="I108" s="15"/>
      <c r="J108" s="15"/>
      <c r="K108" s="15"/>
      <c r="L108" s="7">
        <v>225.9</v>
      </c>
    </row>
    <row r="109" spans="1:12" x14ac:dyDescent="0.2">
      <c r="A109" s="2" t="s">
        <v>132</v>
      </c>
      <c r="B109" s="3"/>
      <c r="C109" s="3"/>
      <c r="D109" s="11">
        <v>225.9</v>
      </c>
      <c r="E109" s="15"/>
      <c r="F109" s="15"/>
      <c r="G109" s="15"/>
      <c r="H109" s="15"/>
      <c r="I109" s="15"/>
      <c r="J109" s="15"/>
      <c r="K109" s="15"/>
      <c r="L109" s="7">
        <v>225.9</v>
      </c>
    </row>
    <row r="110" spans="1:12" x14ac:dyDescent="0.2">
      <c r="A110" s="2">
        <v>98131</v>
      </c>
      <c r="B110" s="2">
        <v>3600001</v>
      </c>
      <c r="C110" s="2" t="s">
        <v>89</v>
      </c>
      <c r="D110" s="11">
        <v>256.8</v>
      </c>
      <c r="E110" s="15"/>
      <c r="F110" s="15"/>
      <c r="G110" s="15"/>
      <c r="H110" s="15"/>
      <c r="I110" s="15"/>
      <c r="J110" s="15"/>
      <c r="K110" s="15"/>
      <c r="L110" s="7">
        <v>256.8</v>
      </c>
    </row>
    <row r="111" spans="1:12" x14ac:dyDescent="0.2">
      <c r="A111" s="96"/>
      <c r="B111" s="2" t="s">
        <v>81</v>
      </c>
      <c r="C111" s="3"/>
      <c r="D111" s="11">
        <v>256.8</v>
      </c>
      <c r="E111" s="15"/>
      <c r="F111" s="15"/>
      <c r="G111" s="15"/>
      <c r="H111" s="15"/>
      <c r="I111" s="15"/>
      <c r="J111" s="15"/>
      <c r="K111" s="15"/>
      <c r="L111" s="7">
        <v>256.8</v>
      </c>
    </row>
    <row r="112" spans="1:12" x14ac:dyDescent="0.2">
      <c r="A112" s="2" t="s">
        <v>133</v>
      </c>
      <c r="B112" s="3"/>
      <c r="C112" s="3"/>
      <c r="D112" s="11">
        <v>256.8</v>
      </c>
      <c r="E112" s="15"/>
      <c r="F112" s="15"/>
      <c r="G112" s="15"/>
      <c r="H112" s="15"/>
      <c r="I112" s="15"/>
      <c r="J112" s="15"/>
      <c r="K112" s="15"/>
      <c r="L112" s="7">
        <v>256.8</v>
      </c>
    </row>
    <row r="113" spans="1:12" x14ac:dyDescent="0.2">
      <c r="A113" s="2">
        <v>93866</v>
      </c>
      <c r="B113" s="2">
        <v>2840001</v>
      </c>
      <c r="C113" s="2" t="s">
        <v>78</v>
      </c>
      <c r="D113" s="11"/>
      <c r="E113" s="15">
        <v>288.60000000000002</v>
      </c>
      <c r="F113" s="15"/>
      <c r="G113" s="15"/>
      <c r="H113" s="15"/>
      <c r="I113" s="15"/>
      <c r="J113" s="15"/>
      <c r="K113" s="15"/>
      <c r="L113" s="7">
        <v>288.60000000000002</v>
      </c>
    </row>
    <row r="114" spans="1:12" x14ac:dyDescent="0.2">
      <c r="A114" s="96"/>
      <c r="B114" s="2" t="s">
        <v>73</v>
      </c>
      <c r="C114" s="3"/>
      <c r="D114" s="11"/>
      <c r="E114" s="15">
        <v>288.60000000000002</v>
      </c>
      <c r="F114" s="15"/>
      <c r="G114" s="15"/>
      <c r="H114" s="15"/>
      <c r="I114" s="15"/>
      <c r="J114" s="15"/>
      <c r="K114" s="15"/>
      <c r="L114" s="7">
        <v>288.60000000000002</v>
      </c>
    </row>
    <row r="115" spans="1:12" x14ac:dyDescent="0.2">
      <c r="A115" s="2" t="s">
        <v>134</v>
      </c>
      <c r="B115" s="3"/>
      <c r="C115" s="3"/>
      <c r="D115" s="11"/>
      <c r="E115" s="15">
        <v>288.60000000000002</v>
      </c>
      <c r="F115" s="15"/>
      <c r="G115" s="15"/>
      <c r="H115" s="15"/>
      <c r="I115" s="15"/>
      <c r="J115" s="15"/>
      <c r="K115" s="15"/>
      <c r="L115" s="7">
        <v>288.60000000000002</v>
      </c>
    </row>
    <row r="116" spans="1:12" x14ac:dyDescent="0.2">
      <c r="A116" s="2">
        <v>90643</v>
      </c>
      <c r="B116" s="2">
        <v>550003</v>
      </c>
      <c r="C116" s="2" t="s">
        <v>127</v>
      </c>
      <c r="D116" s="11"/>
      <c r="E116" s="15"/>
      <c r="F116" s="15">
        <v>264.60000000000002</v>
      </c>
      <c r="G116" s="15"/>
      <c r="H116" s="15"/>
      <c r="I116" s="15"/>
      <c r="J116" s="15"/>
      <c r="K116" s="15"/>
      <c r="L116" s="7">
        <v>264.60000000000002</v>
      </c>
    </row>
    <row r="117" spans="1:12" x14ac:dyDescent="0.2">
      <c r="A117" s="96"/>
      <c r="B117" s="2" t="s">
        <v>97</v>
      </c>
      <c r="C117" s="3"/>
      <c r="D117" s="11"/>
      <c r="E117" s="15"/>
      <c r="F117" s="15">
        <v>264.60000000000002</v>
      </c>
      <c r="G117" s="15"/>
      <c r="H117" s="15"/>
      <c r="I117" s="15"/>
      <c r="J117" s="15"/>
      <c r="K117" s="15"/>
      <c r="L117" s="7">
        <v>264.60000000000002</v>
      </c>
    </row>
    <row r="118" spans="1:12" x14ac:dyDescent="0.2">
      <c r="A118" s="2" t="s">
        <v>135</v>
      </c>
      <c r="B118" s="3"/>
      <c r="C118" s="3"/>
      <c r="D118" s="11"/>
      <c r="E118" s="15"/>
      <c r="F118" s="15">
        <v>264.60000000000002</v>
      </c>
      <c r="G118" s="15"/>
      <c r="H118" s="15"/>
      <c r="I118" s="15"/>
      <c r="J118" s="15"/>
      <c r="K118" s="15"/>
      <c r="L118" s="7">
        <v>264.60000000000002</v>
      </c>
    </row>
    <row r="119" spans="1:12" x14ac:dyDescent="0.2">
      <c r="A119" s="2">
        <v>93439</v>
      </c>
      <c r="B119" s="2">
        <v>106500002</v>
      </c>
      <c r="C119" s="2" t="s">
        <v>125</v>
      </c>
      <c r="D119" s="11"/>
      <c r="E119" s="15">
        <v>262.89999999999998</v>
      </c>
      <c r="F119" s="15"/>
      <c r="G119" s="15"/>
      <c r="H119" s="15"/>
      <c r="I119" s="15"/>
      <c r="J119" s="15"/>
      <c r="K119" s="15"/>
      <c r="L119" s="7">
        <v>262.89999999999998</v>
      </c>
    </row>
    <row r="120" spans="1:12" x14ac:dyDescent="0.2">
      <c r="A120" s="96"/>
      <c r="B120" s="2" t="s">
        <v>80</v>
      </c>
      <c r="C120" s="3"/>
      <c r="D120" s="11"/>
      <c r="E120" s="15">
        <v>262.89999999999998</v>
      </c>
      <c r="F120" s="15"/>
      <c r="G120" s="15"/>
      <c r="H120" s="15"/>
      <c r="I120" s="15"/>
      <c r="J120" s="15"/>
      <c r="K120" s="15"/>
      <c r="L120" s="7">
        <v>262.89999999999998</v>
      </c>
    </row>
    <row r="121" spans="1:12" x14ac:dyDescent="0.2">
      <c r="A121" s="2" t="s">
        <v>136</v>
      </c>
      <c r="B121" s="3"/>
      <c r="C121" s="3"/>
      <c r="D121" s="11"/>
      <c r="E121" s="15">
        <v>262.89999999999998</v>
      </c>
      <c r="F121" s="15"/>
      <c r="G121" s="15"/>
      <c r="H121" s="15"/>
      <c r="I121" s="15"/>
      <c r="J121" s="15"/>
      <c r="K121" s="15"/>
      <c r="L121" s="7">
        <v>262.89999999999998</v>
      </c>
    </row>
    <row r="122" spans="1:12" x14ac:dyDescent="0.2">
      <c r="A122" s="2">
        <v>98068</v>
      </c>
      <c r="B122" s="2">
        <v>106500002</v>
      </c>
      <c r="C122" s="2" t="s">
        <v>128</v>
      </c>
      <c r="D122" s="11">
        <v>241.4</v>
      </c>
      <c r="E122" s="15"/>
      <c r="F122" s="15"/>
      <c r="G122" s="15"/>
      <c r="H122" s="15"/>
      <c r="I122" s="15"/>
      <c r="J122" s="15"/>
      <c r="K122" s="15"/>
      <c r="L122" s="7">
        <v>241.4</v>
      </c>
    </row>
    <row r="123" spans="1:12" x14ac:dyDescent="0.2">
      <c r="A123" s="96"/>
      <c r="B123" s="2" t="s">
        <v>80</v>
      </c>
      <c r="C123" s="3"/>
      <c r="D123" s="11">
        <v>241.4</v>
      </c>
      <c r="E123" s="15"/>
      <c r="F123" s="15"/>
      <c r="G123" s="15"/>
      <c r="H123" s="15"/>
      <c r="I123" s="15"/>
      <c r="J123" s="15"/>
      <c r="K123" s="15"/>
      <c r="L123" s="7">
        <v>241.4</v>
      </c>
    </row>
    <row r="124" spans="1:12" x14ac:dyDescent="0.2">
      <c r="A124" s="2" t="s">
        <v>137</v>
      </c>
      <c r="B124" s="3"/>
      <c r="C124" s="3"/>
      <c r="D124" s="11">
        <v>241.4</v>
      </c>
      <c r="E124" s="15"/>
      <c r="F124" s="15"/>
      <c r="G124" s="15"/>
      <c r="H124" s="15"/>
      <c r="I124" s="15"/>
      <c r="J124" s="15"/>
      <c r="K124" s="15"/>
      <c r="L124" s="7">
        <v>241.4</v>
      </c>
    </row>
    <row r="125" spans="1:12" x14ac:dyDescent="0.2">
      <c r="A125" s="2">
        <v>93440</v>
      </c>
      <c r="B125" s="2">
        <v>106500002</v>
      </c>
      <c r="C125" s="2" t="s">
        <v>125</v>
      </c>
      <c r="D125" s="11"/>
      <c r="E125" s="15">
        <v>255.6</v>
      </c>
      <c r="F125" s="15"/>
      <c r="G125" s="15"/>
      <c r="H125" s="15"/>
      <c r="I125" s="15"/>
      <c r="J125" s="15"/>
      <c r="K125" s="15"/>
      <c r="L125" s="7">
        <v>255.6</v>
      </c>
    </row>
    <row r="126" spans="1:12" x14ac:dyDescent="0.2">
      <c r="A126" s="96"/>
      <c r="B126" s="2" t="s">
        <v>80</v>
      </c>
      <c r="C126" s="3"/>
      <c r="D126" s="11"/>
      <c r="E126" s="15">
        <v>255.6</v>
      </c>
      <c r="F126" s="15"/>
      <c r="G126" s="15"/>
      <c r="H126" s="15"/>
      <c r="I126" s="15"/>
      <c r="J126" s="15"/>
      <c r="K126" s="15"/>
      <c r="L126" s="7">
        <v>255.6</v>
      </c>
    </row>
    <row r="127" spans="1:12" x14ac:dyDescent="0.2">
      <c r="A127" s="2" t="s">
        <v>138</v>
      </c>
      <c r="B127" s="3"/>
      <c r="C127" s="3"/>
      <c r="D127" s="11"/>
      <c r="E127" s="15">
        <v>255.6</v>
      </c>
      <c r="F127" s="15"/>
      <c r="G127" s="15"/>
      <c r="H127" s="15"/>
      <c r="I127" s="15"/>
      <c r="J127" s="15"/>
      <c r="K127" s="15"/>
      <c r="L127" s="7">
        <v>255.6</v>
      </c>
    </row>
    <row r="128" spans="1:12" x14ac:dyDescent="0.2">
      <c r="A128" s="2">
        <v>96093</v>
      </c>
      <c r="B128" s="2">
        <v>102960001</v>
      </c>
      <c r="C128" s="2" t="s">
        <v>124</v>
      </c>
      <c r="D128" s="11">
        <v>237.2</v>
      </c>
      <c r="E128" s="15"/>
      <c r="F128" s="15"/>
      <c r="G128" s="15"/>
      <c r="H128" s="15"/>
      <c r="I128" s="15"/>
      <c r="J128" s="15"/>
      <c r="K128" s="15"/>
      <c r="L128" s="7">
        <v>237.2</v>
      </c>
    </row>
    <row r="129" spans="1:12" x14ac:dyDescent="0.2">
      <c r="A129" s="96"/>
      <c r="B129" s="2" t="s">
        <v>82</v>
      </c>
      <c r="C129" s="3"/>
      <c r="D129" s="11">
        <v>237.2</v>
      </c>
      <c r="E129" s="15"/>
      <c r="F129" s="15"/>
      <c r="G129" s="15"/>
      <c r="H129" s="15"/>
      <c r="I129" s="15"/>
      <c r="J129" s="15"/>
      <c r="K129" s="15"/>
      <c r="L129" s="7">
        <v>237.2</v>
      </c>
    </row>
    <row r="130" spans="1:12" x14ac:dyDescent="0.2">
      <c r="A130" s="2" t="s">
        <v>139</v>
      </c>
      <c r="B130" s="3"/>
      <c r="C130" s="3"/>
      <c r="D130" s="11">
        <v>237.2</v>
      </c>
      <c r="E130" s="15"/>
      <c r="F130" s="15"/>
      <c r="G130" s="15"/>
      <c r="H130" s="15"/>
      <c r="I130" s="15"/>
      <c r="J130" s="15"/>
      <c r="K130" s="15"/>
      <c r="L130" s="7">
        <v>237.2</v>
      </c>
    </row>
    <row r="131" spans="1:12" x14ac:dyDescent="0.2">
      <c r="A131" s="2">
        <v>91821</v>
      </c>
      <c r="B131" s="2">
        <v>80001</v>
      </c>
      <c r="C131" s="2" t="s">
        <v>148</v>
      </c>
      <c r="D131" s="11"/>
      <c r="E131" s="15">
        <v>263.10000000000002</v>
      </c>
      <c r="F131" s="15"/>
      <c r="G131" s="15"/>
      <c r="H131" s="15"/>
      <c r="I131" s="15"/>
      <c r="J131" s="15"/>
      <c r="K131" s="15"/>
      <c r="L131" s="7">
        <v>263.10000000000002</v>
      </c>
    </row>
    <row r="132" spans="1:12" x14ac:dyDescent="0.2">
      <c r="A132" s="96"/>
      <c r="B132" s="2" t="s">
        <v>158</v>
      </c>
      <c r="C132" s="3"/>
      <c r="D132" s="11"/>
      <c r="E132" s="15">
        <v>263.10000000000002</v>
      </c>
      <c r="F132" s="15"/>
      <c r="G132" s="15"/>
      <c r="H132" s="15"/>
      <c r="I132" s="15"/>
      <c r="J132" s="15"/>
      <c r="K132" s="15"/>
      <c r="L132" s="7">
        <v>263.10000000000002</v>
      </c>
    </row>
    <row r="133" spans="1:12" x14ac:dyDescent="0.2">
      <c r="A133" s="2" t="s">
        <v>159</v>
      </c>
      <c r="B133" s="3"/>
      <c r="C133" s="3"/>
      <c r="D133" s="11"/>
      <c r="E133" s="15">
        <v>263.10000000000002</v>
      </c>
      <c r="F133" s="15"/>
      <c r="G133" s="15"/>
      <c r="H133" s="15"/>
      <c r="I133" s="15"/>
      <c r="J133" s="15"/>
      <c r="K133" s="15"/>
      <c r="L133" s="7">
        <v>263.10000000000002</v>
      </c>
    </row>
    <row r="134" spans="1:12" x14ac:dyDescent="0.2">
      <c r="A134" s="2">
        <v>99232</v>
      </c>
      <c r="B134" s="2">
        <v>102960001</v>
      </c>
      <c r="C134" s="2" t="s">
        <v>123</v>
      </c>
      <c r="D134" s="11">
        <v>248.2</v>
      </c>
      <c r="E134" s="15"/>
      <c r="F134" s="15"/>
      <c r="G134" s="15"/>
      <c r="H134" s="15"/>
      <c r="I134" s="15"/>
      <c r="J134" s="15"/>
      <c r="K134" s="15"/>
      <c r="L134" s="7">
        <v>248.2</v>
      </c>
    </row>
    <row r="135" spans="1:12" x14ac:dyDescent="0.2">
      <c r="A135" s="96"/>
      <c r="B135" s="2" t="s">
        <v>82</v>
      </c>
      <c r="C135" s="3"/>
      <c r="D135" s="11">
        <v>248.2</v>
      </c>
      <c r="E135" s="15"/>
      <c r="F135" s="15"/>
      <c r="G135" s="15"/>
      <c r="H135" s="15"/>
      <c r="I135" s="15"/>
      <c r="J135" s="15"/>
      <c r="K135" s="15"/>
      <c r="L135" s="7">
        <v>248.2</v>
      </c>
    </row>
    <row r="136" spans="1:12" x14ac:dyDescent="0.2">
      <c r="A136" s="2" t="s">
        <v>161</v>
      </c>
      <c r="B136" s="3"/>
      <c r="C136" s="3"/>
      <c r="D136" s="11">
        <v>248.2</v>
      </c>
      <c r="E136" s="15"/>
      <c r="F136" s="15"/>
      <c r="G136" s="15"/>
      <c r="H136" s="15"/>
      <c r="I136" s="15"/>
      <c r="J136" s="15"/>
      <c r="K136" s="15"/>
      <c r="L136" s="7">
        <v>248.2</v>
      </c>
    </row>
    <row r="137" spans="1:12" x14ac:dyDescent="0.2">
      <c r="A137" s="2">
        <v>89571</v>
      </c>
      <c r="B137" s="2">
        <v>2760001</v>
      </c>
      <c r="C137" s="2" t="s">
        <v>78</v>
      </c>
      <c r="D137" s="11"/>
      <c r="E137" s="15">
        <v>245.2</v>
      </c>
      <c r="F137" s="15"/>
      <c r="G137" s="15"/>
      <c r="H137" s="15"/>
      <c r="I137" s="15"/>
      <c r="J137" s="15"/>
      <c r="K137" s="15"/>
      <c r="L137" s="7">
        <v>245.2</v>
      </c>
    </row>
    <row r="138" spans="1:12" x14ac:dyDescent="0.2">
      <c r="A138" s="96"/>
      <c r="B138" s="2" t="s">
        <v>162</v>
      </c>
      <c r="C138" s="3"/>
      <c r="D138" s="11"/>
      <c r="E138" s="15">
        <v>245.2</v>
      </c>
      <c r="F138" s="15"/>
      <c r="G138" s="15"/>
      <c r="H138" s="15"/>
      <c r="I138" s="15"/>
      <c r="J138" s="15"/>
      <c r="K138" s="15"/>
      <c r="L138" s="7">
        <v>245.2</v>
      </c>
    </row>
    <row r="139" spans="1:12" x14ac:dyDescent="0.2">
      <c r="A139" s="2" t="s">
        <v>163</v>
      </c>
      <c r="B139" s="3"/>
      <c r="C139" s="3"/>
      <c r="D139" s="11"/>
      <c r="E139" s="15">
        <v>245.2</v>
      </c>
      <c r="F139" s="15"/>
      <c r="G139" s="15"/>
      <c r="H139" s="15"/>
      <c r="I139" s="15"/>
      <c r="J139" s="15"/>
      <c r="K139" s="15"/>
      <c r="L139" s="7">
        <v>245.2</v>
      </c>
    </row>
    <row r="140" spans="1:12" x14ac:dyDescent="0.2">
      <c r="A140" s="2">
        <v>93421</v>
      </c>
      <c r="B140" s="2">
        <v>106500002</v>
      </c>
      <c r="C140" s="2" t="s">
        <v>125</v>
      </c>
      <c r="D140" s="11"/>
      <c r="E140" s="15">
        <v>241.7</v>
      </c>
      <c r="F140" s="15"/>
      <c r="G140" s="15"/>
      <c r="H140" s="15"/>
      <c r="I140" s="15"/>
      <c r="J140" s="15"/>
      <c r="K140" s="15"/>
      <c r="L140" s="7">
        <v>241.7</v>
      </c>
    </row>
    <row r="141" spans="1:12" x14ac:dyDescent="0.2">
      <c r="A141" s="96"/>
      <c r="B141" s="2" t="s">
        <v>80</v>
      </c>
      <c r="C141" s="3"/>
      <c r="D141" s="11"/>
      <c r="E141" s="15">
        <v>241.7</v>
      </c>
      <c r="F141" s="15"/>
      <c r="G141" s="15"/>
      <c r="H141" s="15"/>
      <c r="I141" s="15"/>
      <c r="J141" s="15"/>
      <c r="K141" s="15"/>
      <c r="L141" s="7">
        <v>241.7</v>
      </c>
    </row>
    <row r="142" spans="1:12" x14ac:dyDescent="0.2">
      <c r="A142" s="2" t="s">
        <v>164</v>
      </c>
      <c r="B142" s="3"/>
      <c r="C142" s="3"/>
      <c r="D142" s="11"/>
      <c r="E142" s="15">
        <v>241.7</v>
      </c>
      <c r="F142" s="15"/>
      <c r="G142" s="15"/>
      <c r="H142" s="15"/>
      <c r="I142" s="15"/>
      <c r="J142" s="15"/>
      <c r="K142" s="15"/>
      <c r="L142" s="7">
        <v>241.7</v>
      </c>
    </row>
    <row r="143" spans="1:12" x14ac:dyDescent="0.2">
      <c r="A143" s="2">
        <v>89632</v>
      </c>
      <c r="B143" s="2">
        <v>3600001</v>
      </c>
      <c r="C143" s="2" t="s">
        <v>151</v>
      </c>
      <c r="D143" s="11"/>
      <c r="E143" s="15"/>
      <c r="F143" s="15"/>
      <c r="G143" s="15">
        <v>233.5</v>
      </c>
      <c r="H143" s="15"/>
      <c r="I143" s="15"/>
      <c r="J143" s="15"/>
      <c r="K143" s="15"/>
      <c r="L143" s="7">
        <v>233.5</v>
      </c>
    </row>
    <row r="144" spans="1:12" x14ac:dyDescent="0.2">
      <c r="A144" s="96"/>
      <c r="B144" s="2" t="s">
        <v>81</v>
      </c>
      <c r="C144" s="3"/>
      <c r="D144" s="11"/>
      <c r="E144" s="15"/>
      <c r="F144" s="15"/>
      <c r="G144" s="15">
        <v>233.5</v>
      </c>
      <c r="H144" s="15"/>
      <c r="I144" s="15"/>
      <c r="J144" s="15"/>
      <c r="K144" s="15"/>
      <c r="L144" s="7">
        <v>233.5</v>
      </c>
    </row>
    <row r="145" spans="1:12" x14ac:dyDescent="0.2">
      <c r="A145" s="2" t="s">
        <v>166</v>
      </c>
      <c r="B145" s="3"/>
      <c r="C145" s="3"/>
      <c r="D145" s="11"/>
      <c r="E145" s="15"/>
      <c r="F145" s="15"/>
      <c r="G145" s="15">
        <v>233.5</v>
      </c>
      <c r="H145" s="15"/>
      <c r="I145" s="15"/>
      <c r="J145" s="15"/>
      <c r="K145" s="15"/>
      <c r="L145" s="7">
        <v>233.5</v>
      </c>
    </row>
    <row r="146" spans="1:12" x14ac:dyDescent="0.2">
      <c r="A146" s="2">
        <v>98894</v>
      </c>
      <c r="B146" s="2">
        <v>2840001</v>
      </c>
      <c r="C146" s="2" t="s">
        <v>152</v>
      </c>
      <c r="D146" s="11">
        <v>230.8</v>
      </c>
      <c r="E146" s="15"/>
      <c r="F146" s="15"/>
      <c r="G146" s="15"/>
      <c r="H146" s="15"/>
      <c r="I146" s="15"/>
      <c r="J146" s="15"/>
      <c r="K146" s="15"/>
      <c r="L146" s="7">
        <v>230.8</v>
      </c>
    </row>
    <row r="147" spans="1:12" x14ac:dyDescent="0.2">
      <c r="A147" s="96"/>
      <c r="B147" s="2" t="s">
        <v>73</v>
      </c>
      <c r="C147" s="3"/>
      <c r="D147" s="11">
        <v>230.8</v>
      </c>
      <c r="E147" s="15"/>
      <c r="F147" s="15"/>
      <c r="G147" s="15"/>
      <c r="H147" s="15"/>
      <c r="I147" s="15"/>
      <c r="J147" s="15"/>
      <c r="K147" s="15"/>
      <c r="L147" s="7">
        <v>230.8</v>
      </c>
    </row>
    <row r="148" spans="1:12" x14ac:dyDescent="0.2">
      <c r="A148" s="2" t="s">
        <v>168</v>
      </c>
      <c r="B148" s="3"/>
      <c r="C148" s="3"/>
      <c r="D148" s="11">
        <v>230.8</v>
      </c>
      <c r="E148" s="15"/>
      <c r="F148" s="15"/>
      <c r="G148" s="15"/>
      <c r="H148" s="15"/>
      <c r="I148" s="15"/>
      <c r="J148" s="15"/>
      <c r="K148" s="15"/>
      <c r="L148" s="7">
        <v>230.8</v>
      </c>
    </row>
    <row r="149" spans="1:12" x14ac:dyDescent="0.2">
      <c r="A149" s="2">
        <v>81008</v>
      </c>
      <c r="B149" s="2">
        <v>2840001</v>
      </c>
      <c r="C149" s="2" t="s">
        <v>153</v>
      </c>
      <c r="D149" s="11"/>
      <c r="E149" s="15"/>
      <c r="F149" s="15"/>
      <c r="G149" s="15"/>
      <c r="H149" s="15"/>
      <c r="I149" s="15"/>
      <c r="J149" s="15">
        <v>230.2</v>
      </c>
      <c r="K149" s="15"/>
      <c r="L149" s="7">
        <v>230.2</v>
      </c>
    </row>
    <row r="150" spans="1:12" x14ac:dyDescent="0.2">
      <c r="A150" s="96"/>
      <c r="B150" s="2" t="s">
        <v>73</v>
      </c>
      <c r="C150" s="3"/>
      <c r="D150" s="11"/>
      <c r="E150" s="15"/>
      <c r="F150" s="15"/>
      <c r="G150" s="15"/>
      <c r="H150" s="15"/>
      <c r="I150" s="15"/>
      <c r="J150" s="15">
        <v>230.2</v>
      </c>
      <c r="K150" s="15"/>
      <c r="L150" s="7">
        <v>230.2</v>
      </c>
    </row>
    <row r="151" spans="1:12" x14ac:dyDescent="0.2">
      <c r="A151" s="2" t="s">
        <v>169</v>
      </c>
      <c r="B151" s="3"/>
      <c r="C151" s="3"/>
      <c r="D151" s="11"/>
      <c r="E151" s="15"/>
      <c r="F151" s="15"/>
      <c r="G151" s="15"/>
      <c r="H151" s="15"/>
      <c r="I151" s="15"/>
      <c r="J151" s="15">
        <v>230.2</v>
      </c>
      <c r="K151" s="15"/>
      <c r="L151" s="7">
        <v>230.2</v>
      </c>
    </row>
    <row r="152" spans="1:12" x14ac:dyDescent="0.2">
      <c r="A152" s="2">
        <v>87002</v>
      </c>
      <c r="B152" s="2">
        <v>2760001</v>
      </c>
      <c r="C152" s="2" t="s">
        <v>154</v>
      </c>
      <c r="D152" s="11"/>
      <c r="E152" s="15"/>
      <c r="F152" s="15">
        <v>226.1</v>
      </c>
      <c r="G152" s="15"/>
      <c r="H152" s="15"/>
      <c r="I152" s="15"/>
      <c r="J152" s="15"/>
      <c r="K152" s="15"/>
      <c r="L152" s="7">
        <v>226.1</v>
      </c>
    </row>
    <row r="153" spans="1:12" x14ac:dyDescent="0.2">
      <c r="A153" s="96"/>
      <c r="B153" s="2" t="s">
        <v>162</v>
      </c>
      <c r="C153" s="3"/>
      <c r="D153" s="11"/>
      <c r="E153" s="15"/>
      <c r="F153" s="15">
        <v>226.1</v>
      </c>
      <c r="G153" s="15"/>
      <c r="H153" s="15"/>
      <c r="I153" s="15"/>
      <c r="J153" s="15"/>
      <c r="K153" s="15"/>
      <c r="L153" s="7">
        <v>226.1</v>
      </c>
    </row>
    <row r="154" spans="1:12" x14ac:dyDescent="0.2">
      <c r="A154" s="2" t="s">
        <v>172</v>
      </c>
      <c r="B154" s="3"/>
      <c r="C154" s="3"/>
      <c r="D154" s="11"/>
      <c r="E154" s="15"/>
      <c r="F154" s="15">
        <v>226.1</v>
      </c>
      <c r="G154" s="15"/>
      <c r="H154" s="15"/>
      <c r="I154" s="15"/>
      <c r="J154" s="15"/>
      <c r="K154" s="15"/>
      <c r="L154" s="7">
        <v>226.1</v>
      </c>
    </row>
    <row r="155" spans="1:12" x14ac:dyDescent="0.2">
      <c r="A155" s="5" t="s">
        <v>21</v>
      </c>
      <c r="B155" s="95"/>
      <c r="C155" s="95"/>
      <c r="D155" s="13">
        <v>245.29000000000002</v>
      </c>
      <c r="E155" s="17">
        <v>261.02142857142854</v>
      </c>
      <c r="F155" s="17">
        <v>267.82</v>
      </c>
      <c r="G155" s="17">
        <v>283.75714285714287</v>
      </c>
      <c r="H155" s="17">
        <v>272.95999999999998</v>
      </c>
      <c r="I155" s="17">
        <v>299.48333333333335</v>
      </c>
      <c r="J155" s="17">
        <v>242.1</v>
      </c>
      <c r="K155" s="17">
        <v>241</v>
      </c>
      <c r="L155" s="8">
        <v>266.39000000000004</v>
      </c>
    </row>
  </sheetData>
  <phoneticPr fontId="4" type="noConversion"/>
  <pageMargins left="0.75" right="0.75" top="1" bottom="1" header="0" footer="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60"/>
  <sheetViews>
    <sheetView tabSelected="1" zoomScaleNormal="100" workbookViewId="0">
      <selection activeCell="F31" sqref="F31"/>
    </sheetView>
  </sheetViews>
  <sheetFormatPr baseColWidth="10" defaultRowHeight="13.5" x14ac:dyDescent="0.3"/>
  <cols>
    <col min="1" max="1" width="11.140625" style="75" customWidth="1"/>
    <col min="2" max="2" width="10.85546875" style="32" customWidth="1"/>
    <col min="3" max="3" width="9.85546875" style="74" customWidth="1"/>
    <col min="4" max="4" width="9.85546875" style="88" customWidth="1"/>
    <col min="5" max="5" width="9.85546875" style="56" customWidth="1"/>
    <col min="6" max="6" width="9.85546875" style="76" customWidth="1"/>
    <col min="7" max="7" width="9.85546875" style="34" customWidth="1"/>
    <col min="8" max="8" width="9.85546875" style="77" customWidth="1"/>
    <col min="9" max="9" width="9.85546875" style="78" customWidth="1"/>
    <col min="10" max="10" width="9.85546875" style="236" customWidth="1"/>
    <col min="11" max="11" width="3.85546875" style="79" customWidth="1"/>
    <col min="12" max="12" width="3.140625" style="26" customWidth="1"/>
    <col min="13" max="13" width="7" style="75" hidden="1" customWidth="1"/>
    <col min="14" max="14" width="7" style="85" customWidth="1"/>
    <col min="15" max="15" width="11.42578125" style="32" customWidth="1"/>
    <col min="16" max="16384" width="11.42578125" style="32"/>
  </cols>
  <sheetData>
    <row r="1" spans="1:14" s="25" customFormat="1" x14ac:dyDescent="0.3">
      <c r="A1" s="34"/>
      <c r="B1" s="51" t="s">
        <v>286</v>
      </c>
      <c r="C1" s="55"/>
      <c r="D1" s="51"/>
      <c r="E1" s="56"/>
      <c r="F1" s="56"/>
      <c r="G1" s="34"/>
      <c r="H1" s="57"/>
      <c r="I1" s="58"/>
      <c r="J1" s="236"/>
      <c r="K1" s="79"/>
      <c r="L1" s="26"/>
      <c r="M1" s="51"/>
      <c r="N1" s="85"/>
    </row>
    <row r="2" spans="1:14" s="25" customFormat="1" x14ac:dyDescent="0.3">
      <c r="A2" s="34"/>
      <c r="B2" s="261">
        <v>42444</v>
      </c>
      <c r="C2" s="60"/>
      <c r="D2" s="51"/>
      <c r="E2" s="56"/>
      <c r="F2" s="56"/>
      <c r="G2" s="34"/>
      <c r="H2" s="57"/>
      <c r="I2" s="58"/>
      <c r="J2" s="236"/>
      <c r="K2" s="79"/>
      <c r="L2" s="26"/>
      <c r="M2" s="59"/>
      <c r="N2" s="85"/>
    </row>
    <row r="3" spans="1:14" s="25" customFormat="1" x14ac:dyDescent="0.3">
      <c r="A3" s="34"/>
      <c r="B3" s="97"/>
      <c r="C3" s="60"/>
      <c r="D3" s="51"/>
      <c r="E3" s="56"/>
      <c r="F3" s="56"/>
      <c r="G3" s="34"/>
      <c r="H3" s="57"/>
      <c r="I3" s="58"/>
      <c r="J3" s="236"/>
      <c r="K3" s="79"/>
      <c r="L3" s="26"/>
      <c r="M3" s="59"/>
      <c r="N3" s="85"/>
    </row>
    <row r="4" spans="1:14" s="25" customFormat="1" x14ac:dyDescent="0.3">
      <c r="A4" s="34"/>
      <c r="B4" s="97"/>
      <c r="C4" s="60"/>
      <c r="D4" s="51"/>
      <c r="E4" s="56"/>
      <c r="F4" s="56"/>
      <c r="G4" s="34"/>
      <c r="H4" s="57"/>
      <c r="I4" s="58"/>
      <c r="J4" s="236"/>
      <c r="K4" s="79"/>
      <c r="L4" s="26"/>
      <c r="M4" s="59"/>
      <c r="N4" s="85"/>
    </row>
    <row r="5" spans="1:14" ht="14.25" x14ac:dyDescent="0.3">
      <c r="B5" s="98"/>
      <c r="C5" s="62"/>
      <c r="D5" s="87"/>
      <c r="E5" s="59"/>
      <c r="F5" s="47"/>
      <c r="G5" s="64"/>
      <c r="H5" s="279"/>
      <c r="I5" s="280"/>
      <c r="J5" s="280"/>
      <c r="K5" s="46"/>
      <c r="L5" s="33"/>
      <c r="M5" s="61"/>
      <c r="N5" s="86"/>
    </row>
    <row r="6" spans="1:14" ht="13.5" customHeight="1" x14ac:dyDescent="0.3">
      <c r="B6" s="98"/>
      <c r="C6" s="65"/>
      <c r="D6" s="87"/>
      <c r="E6" s="65" t="s">
        <v>38</v>
      </c>
      <c r="F6" s="47"/>
      <c r="G6" s="66">
        <f>+SUBTOTAL(101,G11:G10003)</f>
        <v>203.74</v>
      </c>
      <c r="H6" s="67">
        <f>+SUBTOTAL(101,H11:H10003)</f>
        <v>49.634779999999992</v>
      </c>
      <c r="I6" s="66">
        <f>+SUBTOTAL(101,I11:I10003)</f>
        <v>3.24</v>
      </c>
      <c r="J6" s="237">
        <f>+SUBTOTAL(101,J11:J10003)</f>
        <v>544.58399999999995</v>
      </c>
      <c r="K6" s="68"/>
      <c r="L6" s="36"/>
      <c r="M6" s="61"/>
      <c r="N6" s="86"/>
    </row>
    <row r="7" spans="1:14" ht="13.5" customHeight="1" x14ac:dyDescent="0.3">
      <c r="B7" s="98"/>
      <c r="C7" s="65"/>
      <c r="D7" s="87"/>
      <c r="E7" s="65" t="s">
        <v>33</v>
      </c>
      <c r="F7" s="47"/>
      <c r="G7" s="66">
        <f>+SUBTOTAL(102,G11:G1002)</f>
        <v>50</v>
      </c>
      <c r="H7" s="66">
        <f>+SUBTOTAL(102,H11:H1002)</f>
        <v>50</v>
      </c>
      <c r="I7" s="66">
        <f>+SUBTOTAL(102,I11:I1002)</f>
        <v>50</v>
      </c>
      <c r="J7" s="238">
        <f>+SUBTOTAL(102,J11:J1002)</f>
        <v>50</v>
      </c>
      <c r="K7" s="69"/>
      <c r="L7" s="35"/>
      <c r="M7" s="61"/>
      <c r="N7" s="86"/>
    </row>
    <row r="8" spans="1:14" ht="13.5" customHeight="1" x14ac:dyDescent="0.3">
      <c r="B8" s="98"/>
      <c r="C8" s="65"/>
      <c r="D8" s="87"/>
      <c r="E8" s="65" t="s">
        <v>19</v>
      </c>
      <c r="F8" s="47"/>
      <c r="G8" s="66">
        <f>+SUBTOTAL(105,G11:G10003)</f>
        <v>34</v>
      </c>
      <c r="H8" s="67">
        <f>+SUBTOTAL(105,H11:H10003)</f>
        <v>37.380000000000003</v>
      </c>
      <c r="I8" s="66">
        <f>+SUBTOTAL(105,I11:I10003)</f>
        <v>1</v>
      </c>
      <c r="J8" s="238">
        <f>+SUBTOTAL(105,J11:J10003)</f>
        <v>476.4</v>
      </c>
      <c r="K8" s="69"/>
      <c r="L8" s="36"/>
      <c r="M8" s="61"/>
      <c r="N8" s="86"/>
    </row>
    <row r="9" spans="1:14" ht="13.5" customHeight="1" x14ac:dyDescent="0.3">
      <c r="B9" s="41"/>
      <c r="C9" s="65"/>
      <c r="D9" s="87"/>
      <c r="E9" s="65" t="s">
        <v>20</v>
      </c>
      <c r="F9" s="47"/>
      <c r="G9" s="66">
        <f>+SUBTOTAL(104,G11:G10003)</f>
        <v>305</v>
      </c>
      <c r="H9" s="67">
        <f>+SUBTOTAL(104,H11:H10003)</f>
        <v>61.93</v>
      </c>
      <c r="I9" s="66">
        <f>+SUBTOTAL(104,I11:I10003)</f>
        <v>8</v>
      </c>
      <c r="J9" s="238">
        <f>+SUBTOTAL(104,J11:J10003)</f>
        <v>703.6</v>
      </c>
      <c r="K9" s="69"/>
      <c r="L9" s="36"/>
      <c r="M9" s="63"/>
      <c r="N9" s="87"/>
    </row>
    <row r="10" spans="1:14" s="41" customFormat="1" x14ac:dyDescent="0.3">
      <c r="A10" s="63" t="s">
        <v>285</v>
      </c>
      <c r="B10" s="63" t="s">
        <v>42</v>
      </c>
      <c r="C10" s="62" t="s">
        <v>41</v>
      </c>
      <c r="D10" s="87" t="s">
        <v>43</v>
      </c>
      <c r="E10" s="59" t="s">
        <v>8</v>
      </c>
      <c r="F10" s="70" t="s">
        <v>9</v>
      </c>
      <c r="G10" s="47" t="s">
        <v>10</v>
      </c>
      <c r="H10" s="71" t="s">
        <v>23</v>
      </c>
      <c r="I10" s="47" t="s">
        <v>24</v>
      </c>
      <c r="J10" s="239" t="s">
        <v>22</v>
      </c>
      <c r="K10" s="72"/>
      <c r="L10" s="30"/>
      <c r="M10" s="63"/>
      <c r="N10" s="87"/>
    </row>
    <row r="11" spans="1:14" x14ac:dyDescent="0.3">
      <c r="A11" s="75">
        <v>1</v>
      </c>
      <c r="B11" s="99">
        <v>550003</v>
      </c>
      <c r="C11" s="74">
        <v>103451</v>
      </c>
      <c r="D11" s="88" t="s">
        <v>315</v>
      </c>
      <c r="E11" s="56">
        <v>41061</v>
      </c>
      <c r="F11" s="76">
        <v>42156</v>
      </c>
      <c r="G11" s="34">
        <v>210</v>
      </c>
      <c r="H11" s="77">
        <v>40.601999999999997</v>
      </c>
      <c r="I11" s="78">
        <v>1</v>
      </c>
      <c r="J11" s="240">
        <v>703.6</v>
      </c>
      <c r="K11" s="83"/>
      <c r="M11" s="73" t="str">
        <f>+LOOKUP(B11,COD_FIN!C$5:C$52,COD_FIN!B$5:B$52)</f>
        <v>HLP</v>
      </c>
      <c r="N11" s="73"/>
    </row>
    <row r="12" spans="1:14" x14ac:dyDescent="0.3">
      <c r="A12" s="75">
        <f>+A11+1</f>
        <v>2</v>
      </c>
      <c r="B12" s="99">
        <v>2750001</v>
      </c>
      <c r="C12" s="74">
        <v>98284</v>
      </c>
      <c r="D12" s="88">
        <v>973318</v>
      </c>
      <c r="E12" s="56">
        <v>40269</v>
      </c>
      <c r="F12" s="76">
        <v>41944</v>
      </c>
      <c r="G12" s="34">
        <v>182</v>
      </c>
      <c r="H12" s="77">
        <v>45.639000000000003</v>
      </c>
      <c r="I12" s="78">
        <v>3</v>
      </c>
      <c r="J12" s="240">
        <v>681.8</v>
      </c>
      <c r="K12" s="83"/>
      <c r="M12" s="73" t="str">
        <f>+LOOKUP(B12,COD_FIN!C$5:C$52,COD_FIN!B$5:B$52)</f>
        <v>HLG</v>
      </c>
    </row>
    <row r="13" spans="1:14" x14ac:dyDescent="0.3">
      <c r="A13" s="75">
        <f t="shared" ref="A13:A35" si="0">+A12+1</f>
        <v>3</v>
      </c>
      <c r="B13" s="99">
        <v>550003</v>
      </c>
      <c r="C13" s="74">
        <v>98797</v>
      </c>
      <c r="D13" s="88" t="s">
        <v>123</v>
      </c>
      <c r="E13" s="56">
        <v>40422</v>
      </c>
      <c r="F13" s="76">
        <v>42339</v>
      </c>
      <c r="G13" s="34">
        <v>34</v>
      </c>
      <c r="H13" s="77">
        <v>51.456000000000003</v>
      </c>
      <c r="I13" s="78">
        <v>4</v>
      </c>
      <c r="J13" s="240">
        <v>669.3</v>
      </c>
      <c r="K13" s="83"/>
      <c r="M13" s="73" t="str">
        <f>+LOOKUP(B13,COD_FIN!C$5:C$52,COD_FIN!B$5:B$52)</f>
        <v>HLP</v>
      </c>
    </row>
    <row r="14" spans="1:14" x14ac:dyDescent="0.3">
      <c r="A14" s="75">
        <f t="shared" si="0"/>
        <v>4</v>
      </c>
      <c r="B14" s="99">
        <v>180001</v>
      </c>
      <c r="C14" s="74">
        <v>101045</v>
      </c>
      <c r="D14" s="88">
        <v>2047</v>
      </c>
      <c r="E14" s="56">
        <v>40575</v>
      </c>
      <c r="F14" s="76">
        <v>42248</v>
      </c>
      <c r="G14" s="34">
        <v>144</v>
      </c>
      <c r="H14" s="77">
        <v>50.47</v>
      </c>
      <c r="I14" s="78">
        <v>3</v>
      </c>
      <c r="J14" s="240">
        <v>635.20000000000005</v>
      </c>
      <c r="K14" s="83"/>
      <c r="M14" s="73" t="str">
        <f>+LOOKUP(B14,COD_FIN!C$5:C$52,COD_FIN!B$5:B$52)</f>
        <v>HLL</v>
      </c>
    </row>
    <row r="15" spans="1:14" x14ac:dyDescent="0.3">
      <c r="A15" s="75">
        <f t="shared" si="0"/>
        <v>5</v>
      </c>
      <c r="B15" s="99">
        <v>990001</v>
      </c>
      <c r="C15" s="74">
        <v>92243</v>
      </c>
      <c r="D15" s="88" t="s">
        <v>175</v>
      </c>
      <c r="E15" s="56">
        <v>39448</v>
      </c>
      <c r="F15" s="76">
        <v>42125</v>
      </c>
      <c r="G15" s="34">
        <v>240</v>
      </c>
      <c r="H15" s="77">
        <v>58.423999999999999</v>
      </c>
      <c r="I15" s="78">
        <v>6</v>
      </c>
      <c r="J15" s="240">
        <v>619.70000000000005</v>
      </c>
      <c r="K15" s="83"/>
      <c r="M15" s="73" t="str">
        <f>+LOOKUP(B15,COD_FIN!C$5:C$52,COD_FIN!B$5:B$52)</f>
        <v>FLK</v>
      </c>
    </row>
    <row r="16" spans="1:14" x14ac:dyDescent="0.3">
      <c r="A16" s="75">
        <f t="shared" si="0"/>
        <v>6</v>
      </c>
      <c r="B16" s="99">
        <v>80001</v>
      </c>
      <c r="C16" s="74">
        <v>104687</v>
      </c>
      <c r="D16" s="88">
        <v>8</v>
      </c>
      <c r="E16" s="56">
        <v>41091</v>
      </c>
      <c r="F16" s="76">
        <v>42036</v>
      </c>
      <c r="G16" s="34">
        <v>305</v>
      </c>
      <c r="H16" s="77">
        <v>39.82</v>
      </c>
      <c r="I16" s="78">
        <v>1</v>
      </c>
      <c r="J16" s="240">
        <v>619</v>
      </c>
      <c r="K16" s="83"/>
      <c r="M16" s="73" t="str">
        <f>+LOOKUP(B16,COD_FIN!C$5:C$52,COD_FIN!B$5:B$52)</f>
        <v>SLU</v>
      </c>
    </row>
    <row r="17" spans="1:13" x14ac:dyDescent="0.3">
      <c r="A17" s="75">
        <f t="shared" si="0"/>
        <v>7</v>
      </c>
      <c r="B17" s="99">
        <v>180001</v>
      </c>
      <c r="C17" s="74">
        <v>101047</v>
      </c>
      <c r="D17" s="88">
        <v>2047</v>
      </c>
      <c r="E17" s="56">
        <v>40603</v>
      </c>
      <c r="F17" s="76">
        <v>42309</v>
      </c>
      <c r="G17" s="34">
        <v>74</v>
      </c>
      <c r="H17" s="77">
        <v>46.944000000000003</v>
      </c>
      <c r="I17" s="78">
        <v>3</v>
      </c>
      <c r="J17" s="240">
        <v>615.29999999999995</v>
      </c>
      <c r="K17" s="83"/>
      <c r="M17" s="73" t="str">
        <f>+LOOKUP(B17,COD_FIN!C$5:C$52,COD_FIN!B$5:B$52)</f>
        <v>HLL</v>
      </c>
    </row>
    <row r="18" spans="1:13" x14ac:dyDescent="0.3">
      <c r="A18" s="75">
        <f t="shared" si="0"/>
        <v>8</v>
      </c>
      <c r="B18" s="99">
        <v>3600001</v>
      </c>
      <c r="C18" s="74">
        <v>101201</v>
      </c>
      <c r="D18" s="88" t="s">
        <v>284</v>
      </c>
      <c r="E18" s="56">
        <v>40725</v>
      </c>
      <c r="F18" s="76">
        <v>42217</v>
      </c>
      <c r="G18" s="34">
        <v>184</v>
      </c>
      <c r="H18" s="77">
        <v>50.932000000000002</v>
      </c>
      <c r="I18" s="78">
        <v>3</v>
      </c>
      <c r="J18" s="240">
        <v>607</v>
      </c>
      <c r="K18" s="83"/>
      <c r="M18" s="73" t="str">
        <f>+LOOKUP(B18,COD_FIN!C$5:C$52,COD_FIN!B$5:B$52)</f>
        <v>MOS</v>
      </c>
    </row>
    <row r="19" spans="1:13" x14ac:dyDescent="0.3">
      <c r="A19" s="75">
        <f t="shared" si="0"/>
        <v>9</v>
      </c>
      <c r="B19" s="99">
        <v>990001</v>
      </c>
      <c r="C19" s="74">
        <v>88120</v>
      </c>
      <c r="D19" s="88" t="s">
        <v>310</v>
      </c>
      <c r="E19" s="56">
        <v>39083</v>
      </c>
      <c r="F19" s="76">
        <v>42036</v>
      </c>
      <c r="G19" s="34">
        <v>305</v>
      </c>
      <c r="H19" s="77">
        <v>54.01</v>
      </c>
      <c r="I19" s="78">
        <v>6</v>
      </c>
      <c r="J19" s="240">
        <v>597.70000000000005</v>
      </c>
      <c r="K19" s="83"/>
      <c r="M19" s="73" t="str">
        <f>+LOOKUP(B19,COD_FIN!C$5:C$52,COD_FIN!B$5:B$52)</f>
        <v>FLK</v>
      </c>
    </row>
    <row r="20" spans="1:13" x14ac:dyDescent="0.3">
      <c r="A20" s="75">
        <f t="shared" si="0"/>
        <v>10</v>
      </c>
      <c r="B20" s="99">
        <v>990001</v>
      </c>
      <c r="C20" s="74">
        <v>88116</v>
      </c>
      <c r="D20" s="88" t="s">
        <v>310</v>
      </c>
      <c r="E20" s="56">
        <v>39052</v>
      </c>
      <c r="F20" s="76">
        <v>42156</v>
      </c>
      <c r="G20" s="34">
        <v>217</v>
      </c>
      <c r="H20" s="77">
        <v>55.045000000000002</v>
      </c>
      <c r="I20" s="78">
        <v>6</v>
      </c>
      <c r="J20" s="240">
        <v>595</v>
      </c>
      <c r="K20" s="83"/>
      <c r="M20" s="73" t="str">
        <f>+LOOKUP(B20,COD_FIN!C$5:C$52,COD_FIN!B$5:B$52)</f>
        <v>FLK</v>
      </c>
    </row>
    <row r="21" spans="1:13" x14ac:dyDescent="0.3">
      <c r="A21" s="75">
        <f t="shared" si="0"/>
        <v>11</v>
      </c>
      <c r="B21" s="99">
        <v>550003</v>
      </c>
      <c r="C21" s="74">
        <v>96859</v>
      </c>
      <c r="D21" s="88" t="s">
        <v>123</v>
      </c>
      <c r="E21" s="56">
        <v>40269</v>
      </c>
      <c r="F21" s="76">
        <v>42005</v>
      </c>
      <c r="G21" s="34">
        <v>305</v>
      </c>
      <c r="H21" s="77">
        <v>58.63</v>
      </c>
      <c r="I21" s="78">
        <v>3</v>
      </c>
      <c r="J21" s="240">
        <v>587.6</v>
      </c>
      <c r="K21" s="83"/>
      <c r="M21" s="73" t="str">
        <f>+LOOKUP(B21,COD_FIN!C$5:C$52,COD_FIN!B$5:B$52)</f>
        <v>HLP</v>
      </c>
    </row>
    <row r="22" spans="1:13" x14ac:dyDescent="0.3">
      <c r="A22" s="75">
        <f t="shared" si="0"/>
        <v>12</v>
      </c>
      <c r="B22" s="99">
        <v>102960001</v>
      </c>
      <c r="C22" s="74">
        <v>102505</v>
      </c>
      <c r="D22" s="88" t="s">
        <v>305</v>
      </c>
      <c r="E22" s="56">
        <v>40848</v>
      </c>
      <c r="F22" s="76">
        <v>42186</v>
      </c>
      <c r="G22" s="34">
        <v>224</v>
      </c>
      <c r="H22" s="77">
        <v>45.036000000000001</v>
      </c>
      <c r="I22" s="78">
        <v>2</v>
      </c>
      <c r="J22" s="240">
        <v>584.70000000000005</v>
      </c>
      <c r="K22" s="83"/>
      <c r="M22" s="73" t="str">
        <f>+LOOKUP(B22,COD_FIN!C$5:C$52,COD_FIN!B$5:B$52)</f>
        <v>HLM</v>
      </c>
    </row>
    <row r="23" spans="1:13" x14ac:dyDescent="0.3">
      <c r="A23" s="75">
        <f t="shared" si="0"/>
        <v>13</v>
      </c>
      <c r="B23" s="99">
        <v>106500002</v>
      </c>
      <c r="C23" s="74">
        <v>89074</v>
      </c>
      <c r="D23" s="88" t="s">
        <v>75</v>
      </c>
      <c r="E23" s="56">
        <v>38991</v>
      </c>
      <c r="F23" s="76">
        <v>42278</v>
      </c>
      <c r="G23" s="34">
        <v>69</v>
      </c>
      <c r="H23" s="77">
        <v>61.567999999999998</v>
      </c>
      <c r="I23" s="78">
        <v>7</v>
      </c>
      <c r="J23" s="240">
        <v>581.70000000000005</v>
      </c>
      <c r="K23" s="83"/>
      <c r="M23" s="73" t="str">
        <f>+LOOKUP(B23,COD_FIN!C$5:C$52,COD_FIN!B$5:B$52)</f>
        <v>GVI</v>
      </c>
    </row>
    <row r="24" spans="1:13" x14ac:dyDescent="0.3">
      <c r="A24" s="75">
        <f t="shared" si="0"/>
        <v>14</v>
      </c>
      <c r="B24" s="99">
        <v>102960001</v>
      </c>
      <c r="C24" s="74">
        <v>104029</v>
      </c>
      <c r="D24" s="88" t="s">
        <v>341</v>
      </c>
      <c r="E24" s="56">
        <v>41183</v>
      </c>
      <c r="F24" s="76">
        <v>42339</v>
      </c>
      <c r="G24" s="34">
        <v>62</v>
      </c>
      <c r="H24" s="77">
        <v>41.029000000000003</v>
      </c>
      <c r="I24" s="78">
        <v>2</v>
      </c>
      <c r="J24" s="240">
        <v>575.6</v>
      </c>
      <c r="K24" s="83"/>
      <c r="M24" s="73" t="str">
        <f>+LOOKUP(B24,COD_FIN!C$5:C$52,COD_FIN!B$5:B$52)</f>
        <v>HLM</v>
      </c>
    </row>
    <row r="25" spans="1:13" x14ac:dyDescent="0.3">
      <c r="A25" s="75">
        <f t="shared" si="0"/>
        <v>15</v>
      </c>
      <c r="B25" s="99">
        <v>180001</v>
      </c>
      <c r="C25" s="74">
        <v>98053</v>
      </c>
      <c r="D25" s="88">
        <v>2018</v>
      </c>
      <c r="E25" s="56">
        <v>40299</v>
      </c>
      <c r="F25" s="76">
        <v>42217</v>
      </c>
      <c r="G25" s="34">
        <v>192</v>
      </c>
      <c r="H25" s="77">
        <v>50.396999999999998</v>
      </c>
      <c r="I25" s="78">
        <v>3</v>
      </c>
      <c r="J25" s="240">
        <v>571</v>
      </c>
      <c r="K25" s="83"/>
      <c r="M25" s="73" t="str">
        <f>+LOOKUP(B25,COD_FIN!C$5:C$52,COD_FIN!B$5:B$52)</f>
        <v>HLL</v>
      </c>
    </row>
    <row r="26" spans="1:13" x14ac:dyDescent="0.3">
      <c r="A26" s="75">
        <f t="shared" si="0"/>
        <v>16</v>
      </c>
      <c r="B26" s="99">
        <v>180001</v>
      </c>
      <c r="C26" s="74">
        <v>101630</v>
      </c>
      <c r="D26" s="88">
        <v>2047</v>
      </c>
      <c r="E26" s="56">
        <v>40725</v>
      </c>
      <c r="F26" s="76">
        <v>42217</v>
      </c>
      <c r="G26" s="34">
        <v>182</v>
      </c>
      <c r="H26" s="77">
        <v>47.173999999999999</v>
      </c>
      <c r="I26" s="78">
        <v>2</v>
      </c>
      <c r="J26" s="240">
        <v>567.4</v>
      </c>
      <c r="K26" s="83"/>
      <c r="M26" s="73" t="str">
        <f>+LOOKUP(B26,COD_FIN!C$5:C$52,COD_FIN!B$5:B$52)</f>
        <v>HLL</v>
      </c>
    </row>
    <row r="27" spans="1:13" x14ac:dyDescent="0.3">
      <c r="A27" s="75">
        <f t="shared" si="0"/>
        <v>17</v>
      </c>
      <c r="B27" s="99">
        <v>102960001</v>
      </c>
      <c r="C27" s="74">
        <v>101219</v>
      </c>
      <c r="D27" s="88" t="s">
        <v>123</v>
      </c>
      <c r="E27" s="56">
        <v>40695</v>
      </c>
      <c r="F27" s="76">
        <v>42248</v>
      </c>
      <c r="G27" s="34">
        <v>175</v>
      </c>
      <c r="H27" s="77">
        <v>52.814999999999998</v>
      </c>
      <c r="I27" s="78">
        <v>3</v>
      </c>
      <c r="J27" s="240">
        <v>563.1</v>
      </c>
      <c r="K27" s="83"/>
      <c r="M27" s="73" t="str">
        <f>+LOOKUP(B27,COD_FIN!C$5:C$52,COD_FIN!B$5:B$52)</f>
        <v>HLM</v>
      </c>
    </row>
    <row r="28" spans="1:13" x14ac:dyDescent="0.3">
      <c r="A28" s="75">
        <f t="shared" si="0"/>
        <v>18</v>
      </c>
      <c r="B28" s="99">
        <v>106500002</v>
      </c>
      <c r="C28" s="74">
        <v>93421</v>
      </c>
      <c r="D28" s="88" t="s">
        <v>125</v>
      </c>
      <c r="E28" s="56">
        <v>39569</v>
      </c>
      <c r="F28" s="76">
        <v>41974</v>
      </c>
      <c r="G28" s="34">
        <v>305</v>
      </c>
      <c r="H28" s="77">
        <v>61.71</v>
      </c>
      <c r="I28" s="78">
        <v>4</v>
      </c>
      <c r="J28" s="240">
        <v>562.6</v>
      </c>
      <c r="K28" s="83"/>
      <c r="M28" s="73" t="str">
        <f>+LOOKUP(B28,COD_FIN!C$5:C$52,COD_FIN!B$5:B$52)</f>
        <v>GVI</v>
      </c>
    </row>
    <row r="29" spans="1:13" x14ac:dyDescent="0.3">
      <c r="A29" s="75">
        <f t="shared" si="0"/>
        <v>19</v>
      </c>
      <c r="B29" s="99">
        <v>550003</v>
      </c>
      <c r="C29" s="74">
        <v>83263</v>
      </c>
      <c r="D29" s="88" t="s">
        <v>88</v>
      </c>
      <c r="E29" s="56">
        <v>38261</v>
      </c>
      <c r="F29" s="76">
        <v>42095</v>
      </c>
      <c r="G29" s="34">
        <v>276</v>
      </c>
      <c r="H29" s="77">
        <v>61.93</v>
      </c>
      <c r="I29" s="78">
        <v>8</v>
      </c>
      <c r="J29" s="240">
        <v>562.5</v>
      </c>
      <c r="K29" s="83"/>
      <c r="M29" s="73" t="str">
        <f>+LOOKUP(B29,COD_FIN!C$5:C$52,COD_FIN!B$5:B$52)</f>
        <v>HLP</v>
      </c>
    </row>
    <row r="30" spans="1:13" x14ac:dyDescent="0.3">
      <c r="A30" s="75">
        <f t="shared" si="0"/>
        <v>20</v>
      </c>
      <c r="B30" s="99">
        <v>102960001</v>
      </c>
      <c r="C30" s="74">
        <v>102332</v>
      </c>
      <c r="D30" s="88" t="s">
        <v>305</v>
      </c>
      <c r="E30" s="56">
        <v>40787</v>
      </c>
      <c r="F30" s="76">
        <v>42005</v>
      </c>
      <c r="G30" s="34">
        <v>305</v>
      </c>
      <c r="H30" s="77">
        <v>43.78</v>
      </c>
      <c r="I30" s="78">
        <v>2</v>
      </c>
      <c r="J30" s="240">
        <v>553.5</v>
      </c>
      <c r="K30" s="83"/>
      <c r="M30" s="73" t="str">
        <f>+LOOKUP(B30,COD_FIN!C$5:C$52,COD_FIN!B$5:B$52)</f>
        <v>HLM</v>
      </c>
    </row>
    <row r="31" spans="1:13" x14ac:dyDescent="0.3">
      <c r="A31" s="75">
        <f t="shared" si="0"/>
        <v>21</v>
      </c>
      <c r="B31" s="99">
        <v>2840001</v>
      </c>
      <c r="C31" s="74">
        <v>93869</v>
      </c>
      <c r="D31" s="88" t="s">
        <v>89</v>
      </c>
      <c r="E31" s="56">
        <v>39873</v>
      </c>
      <c r="F31" s="76">
        <v>42005</v>
      </c>
      <c r="G31" s="34">
        <v>305</v>
      </c>
      <c r="H31" s="77">
        <v>56.1</v>
      </c>
      <c r="I31" s="78">
        <v>4</v>
      </c>
      <c r="J31" s="240">
        <v>549.29999999999995</v>
      </c>
      <c r="K31" s="83"/>
      <c r="M31" s="73" t="str">
        <f>+LOOKUP(B31,COD_FIN!C$5:C$52,COD_FIN!B$5:B$52)</f>
        <v>LAP</v>
      </c>
    </row>
    <row r="32" spans="1:13" x14ac:dyDescent="0.3">
      <c r="A32" s="75">
        <f t="shared" si="0"/>
        <v>22</v>
      </c>
      <c r="B32" s="99">
        <v>3600001</v>
      </c>
      <c r="C32" s="74">
        <v>101200</v>
      </c>
      <c r="D32" s="88" t="s">
        <v>109</v>
      </c>
      <c r="E32" s="56">
        <v>40725</v>
      </c>
      <c r="F32" s="76">
        <v>42339</v>
      </c>
      <c r="G32" s="34">
        <v>45</v>
      </c>
      <c r="H32" s="77">
        <v>46.228000000000002</v>
      </c>
      <c r="I32" s="78">
        <v>3</v>
      </c>
      <c r="J32" s="240">
        <v>542.20000000000005</v>
      </c>
      <c r="K32" s="83"/>
      <c r="M32" s="73" t="str">
        <f>+LOOKUP(B32,COD_FIN!C$5:C$52,COD_FIN!B$5:B$52)</f>
        <v>MOS</v>
      </c>
    </row>
    <row r="33" spans="1:13" x14ac:dyDescent="0.3">
      <c r="A33" s="75">
        <f t="shared" si="0"/>
        <v>23</v>
      </c>
      <c r="B33" s="99">
        <v>3600001</v>
      </c>
      <c r="C33" s="74">
        <v>101940</v>
      </c>
      <c r="D33" s="88" t="s">
        <v>284</v>
      </c>
      <c r="E33" s="56">
        <v>40817</v>
      </c>
      <c r="F33" s="76">
        <v>41944</v>
      </c>
      <c r="G33" s="34">
        <v>305</v>
      </c>
      <c r="H33" s="77">
        <v>50.49</v>
      </c>
      <c r="I33" s="78">
        <v>2</v>
      </c>
      <c r="J33" s="240">
        <v>536.1</v>
      </c>
      <c r="K33" s="83"/>
      <c r="M33" s="73" t="str">
        <f>+LOOKUP(B33,COD_FIN!C$5:C$52,COD_FIN!B$5:B$52)</f>
        <v>MOS</v>
      </c>
    </row>
    <row r="34" spans="1:13" x14ac:dyDescent="0.3">
      <c r="A34" s="75">
        <f t="shared" si="0"/>
        <v>24</v>
      </c>
      <c r="B34" s="99">
        <v>2750001</v>
      </c>
      <c r="C34" s="74">
        <v>102766</v>
      </c>
      <c r="D34" s="88" t="s">
        <v>316</v>
      </c>
      <c r="E34" s="56">
        <v>40817</v>
      </c>
      <c r="F34" s="76">
        <v>42005</v>
      </c>
      <c r="G34" s="34">
        <v>100</v>
      </c>
      <c r="H34" s="77">
        <v>37.380000000000003</v>
      </c>
      <c r="I34" s="78">
        <v>2</v>
      </c>
      <c r="J34" s="240">
        <v>533.5</v>
      </c>
      <c r="K34" s="83"/>
      <c r="M34" s="73" t="str">
        <f>+LOOKUP(B34,COD_FIN!C$5:C$52,COD_FIN!B$5:B$52)</f>
        <v>HLG</v>
      </c>
    </row>
    <row r="35" spans="1:13" x14ac:dyDescent="0.3">
      <c r="A35" s="75">
        <f t="shared" si="0"/>
        <v>25</v>
      </c>
      <c r="B35" s="99">
        <v>490016</v>
      </c>
      <c r="C35" s="74">
        <v>91656</v>
      </c>
      <c r="D35" s="88" t="s">
        <v>342</v>
      </c>
      <c r="E35" s="56">
        <v>39479</v>
      </c>
      <c r="F35" s="76">
        <v>42186</v>
      </c>
      <c r="G35" s="34">
        <v>164</v>
      </c>
      <c r="H35" s="77">
        <v>48.984999999999999</v>
      </c>
      <c r="I35" s="78">
        <v>5</v>
      </c>
      <c r="J35" s="240">
        <v>532.6</v>
      </c>
      <c r="K35" s="83"/>
      <c r="M35" s="73" t="str">
        <f>+LOOKUP(B35,COD_FIN!C$5:C$52,COD_FIN!B$5:B$52)</f>
        <v>ISL</v>
      </c>
    </row>
    <row r="36" spans="1:13" x14ac:dyDescent="0.3">
      <c r="A36" s="34">
        <v>26</v>
      </c>
      <c r="B36" s="99">
        <v>1800001</v>
      </c>
      <c r="C36" s="74">
        <v>85878</v>
      </c>
      <c r="D36" s="88" t="s">
        <v>318</v>
      </c>
      <c r="E36" s="56">
        <v>38534</v>
      </c>
      <c r="F36" s="76">
        <v>42005</v>
      </c>
      <c r="G36" s="34">
        <v>205</v>
      </c>
      <c r="H36" s="77">
        <v>49.588000000000001</v>
      </c>
      <c r="I36" s="78">
        <v>5</v>
      </c>
      <c r="J36" s="240">
        <v>532</v>
      </c>
      <c r="M36" s="73" t="str">
        <f>+LOOKUP(B36,COD_FIN!C$5:C$52,COD_FIN!B$5:B$52)</f>
        <v>ESP</v>
      </c>
    </row>
    <row r="37" spans="1:13" x14ac:dyDescent="0.3">
      <c r="A37" s="34">
        <f>A36+1</f>
        <v>27</v>
      </c>
      <c r="B37" s="99">
        <v>3180001</v>
      </c>
      <c r="C37" s="74">
        <v>97760</v>
      </c>
      <c r="D37" s="88" t="s">
        <v>343</v>
      </c>
      <c r="E37" s="56">
        <v>39965</v>
      </c>
      <c r="F37" s="76">
        <v>41913</v>
      </c>
      <c r="G37" s="34">
        <v>194</v>
      </c>
      <c r="H37" s="77">
        <v>46.331000000000003</v>
      </c>
      <c r="I37" s="78">
        <v>3</v>
      </c>
      <c r="J37" s="240">
        <v>528.9</v>
      </c>
      <c r="M37" s="73" t="str">
        <f>+LOOKUP(B37,COD_FIN!C$5:C$52,COD_FIN!B$5:B$52)</f>
        <v>FLS</v>
      </c>
    </row>
    <row r="38" spans="1:13" x14ac:dyDescent="0.3">
      <c r="A38" s="34">
        <f t="shared" ref="A38:A60" si="1">A37+1</f>
        <v>28</v>
      </c>
      <c r="B38" s="99">
        <v>180001</v>
      </c>
      <c r="C38" s="74">
        <v>102156</v>
      </c>
      <c r="D38" s="88">
        <v>2047</v>
      </c>
      <c r="E38" s="56">
        <v>40787</v>
      </c>
      <c r="F38" s="76">
        <v>42156</v>
      </c>
      <c r="G38" s="34">
        <v>224</v>
      </c>
      <c r="H38" s="77">
        <v>48.816000000000003</v>
      </c>
      <c r="I38" s="78">
        <v>2</v>
      </c>
      <c r="J38" s="240">
        <v>521.9</v>
      </c>
      <c r="M38" s="73" t="str">
        <f>+LOOKUP(B38,COD_FIN!C$5:C$52,COD_FIN!B$5:B$52)</f>
        <v>HLL</v>
      </c>
    </row>
    <row r="39" spans="1:13" x14ac:dyDescent="0.3">
      <c r="A39" s="34">
        <f t="shared" si="1"/>
        <v>29</v>
      </c>
      <c r="B39" s="99">
        <v>2750001</v>
      </c>
      <c r="C39" s="74">
        <v>102025</v>
      </c>
      <c r="D39" s="88">
        <v>5364</v>
      </c>
      <c r="E39" s="56">
        <v>40544</v>
      </c>
      <c r="F39" s="76">
        <v>41913</v>
      </c>
      <c r="G39" s="34">
        <v>207</v>
      </c>
      <c r="H39" s="77">
        <v>43.935000000000002</v>
      </c>
      <c r="I39" s="78">
        <v>2</v>
      </c>
      <c r="J39" s="240">
        <v>521.9</v>
      </c>
      <c r="M39" s="73" t="str">
        <f>+LOOKUP(B39,COD_FIN!C$5:C$52,COD_FIN!B$5:B$52)</f>
        <v>HLG</v>
      </c>
    </row>
    <row r="40" spans="1:13" x14ac:dyDescent="0.3">
      <c r="A40" s="34">
        <f t="shared" si="1"/>
        <v>30</v>
      </c>
      <c r="B40" s="99">
        <v>80001</v>
      </c>
      <c r="C40" s="74" t="s">
        <v>344</v>
      </c>
      <c r="D40" s="88" t="s">
        <v>104</v>
      </c>
      <c r="E40" s="56">
        <v>41030</v>
      </c>
      <c r="F40" s="76">
        <v>42278</v>
      </c>
      <c r="G40" s="34">
        <v>109</v>
      </c>
      <c r="H40" s="77">
        <v>45.213999999999999</v>
      </c>
      <c r="I40" s="78">
        <v>2</v>
      </c>
      <c r="J40" s="240">
        <v>520.79999999999995</v>
      </c>
      <c r="M40" s="73" t="str">
        <f>+LOOKUP(B40,COD_FIN!C$5:C$52,COD_FIN!B$5:B$52)</f>
        <v>SLU</v>
      </c>
    </row>
    <row r="41" spans="1:13" x14ac:dyDescent="0.3">
      <c r="A41" s="34">
        <f t="shared" si="1"/>
        <v>31</v>
      </c>
      <c r="B41" s="99">
        <v>180001</v>
      </c>
      <c r="C41" s="74">
        <v>101281</v>
      </c>
      <c r="D41" s="88">
        <v>2047</v>
      </c>
      <c r="E41" s="56">
        <v>40634</v>
      </c>
      <c r="F41" s="76">
        <v>42309</v>
      </c>
      <c r="G41" s="34">
        <v>94</v>
      </c>
      <c r="H41" s="77">
        <v>43.804000000000002</v>
      </c>
      <c r="I41" s="78">
        <v>2</v>
      </c>
      <c r="J41" s="240">
        <v>513.1</v>
      </c>
      <c r="M41" s="73" t="str">
        <f>+LOOKUP(B41,COD_FIN!C$5:C$52,COD_FIN!B$5:B$52)</f>
        <v>HLL</v>
      </c>
    </row>
    <row r="42" spans="1:13" x14ac:dyDescent="0.3">
      <c r="A42" s="34">
        <f t="shared" si="1"/>
        <v>32</v>
      </c>
      <c r="B42" s="99">
        <v>2840001</v>
      </c>
      <c r="C42" s="74">
        <v>87908</v>
      </c>
      <c r="D42" s="88" t="s">
        <v>76</v>
      </c>
      <c r="E42" s="56">
        <v>39142</v>
      </c>
      <c r="F42" s="76">
        <v>42339</v>
      </c>
      <c r="G42" s="34">
        <v>48</v>
      </c>
      <c r="H42" s="77">
        <v>53.328000000000003</v>
      </c>
      <c r="I42" s="78">
        <v>6</v>
      </c>
      <c r="J42" s="240">
        <v>507.7</v>
      </c>
      <c r="M42" s="73" t="str">
        <f>+LOOKUP(B42,COD_FIN!C$5:C$52,COD_FIN!B$5:B$52)</f>
        <v>LAP</v>
      </c>
    </row>
    <row r="43" spans="1:13" x14ac:dyDescent="0.3">
      <c r="A43" s="34">
        <f t="shared" si="1"/>
        <v>33</v>
      </c>
      <c r="B43" s="99">
        <v>180001</v>
      </c>
      <c r="C43" s="74">
        <v>104435</v>
      </c>
      <c r="D43" s="88">
        <v>2047</v>
      </c>
      <c r="E43" s="56">
        <v>41183</v>
      </c>
      <c r="F43" s="76">
        <v>42036</v>
      </c>
      <c r="G43" s="34">
        <v>305</v>
      </c>
      <c r="H43" s="77">
        <v>45.21</v>
      </c>
      <c r="I43" s="78">
        <v>1</v>
      </c>
      <c r="J43" s="240">
        <v>507.4</v>
      </c>
      <c r="M43" s="73" t="str">
        <f>+LOOKUP(B43,COD_FIN!C$5:C$52,COD_FIN!B$5:B$52)</f>
        <v>HLL</v>
      </c>
    </row>
    <row r="44" spans="1:13" x14ac:dyDescent="0.3">
      <c r="A44" s="34">
        <f t="shared" si="1"/>
        <v>34</v>
      </c>
      <c r="B44" s="99">
        <v>180001</v>
      </c>
      <c r="C44" s="74">
        <v>100672</v>
      </c>
      <c r="D44" s="88">
        <v>2046</v>
      </c>
      <c r="E44" s="56">
        <v>40544</v>
      </c>
      <c r="F44" s="76">
        <v>41944</v>
      </c>
      <c r="G44" s="34">
        <v>305</v>
      </c>
      <c r="H44" s="77">
        <v>51.92</v>
      </c>
      <c r="I44" s="78">
        <v>2</v>
      </c>
      <c r="J44" s="240">
        <v>502.8</v>
      </c>
      <c r="M44" s="73" t="str">
        <f>+LOOKUP(B44,COD_FIN!C$5:C$52,COD_FIN!B$5:B$52)</f>
        <v>HLL</v>
      </c>
    </row>
    <row r="45" spans="1:13" x14ac:dyDescent="0.3">
      <c r="A45" s="34">
        <f t="shared" si="1"/>
        <v>35</v>
      </c>
      <c r="B45" s="99">
        <v>2840001</v>
      </c>
      <c r="C45" s="74">
        <v>91247</v>
      </c>
      <c r="D45" s="88" t="s">
        <v>311</v>
      </c>
      <c r="E45" s="56">
        <v>39539</v>
      </c>
      <c r="F45" s="76">
        <v>42095</v>
      </c>
      <c r="G45" s="34">
        <v>295</v>
      </c>
      <c r="H45" s="77">
        <v>59.51</v>
      </c>
      <c r="I45" s="78">
        <v>5</v>
      </c>
      <c r="J45" s="240">
        <v>502.6</v>
      </c>
      <c r="M45" s="73" t="str">
        <f>+LOOKUP(B45,COD_FIN!C$5:C$52,COD_FIN!B$5:B$52)</f>
        <v>LAP</v>
      </c>
    </row>
    <row r="46" spans="1:13" x14ac:dyDescent="0.3">
      <c r="A46" s="34">
        <f t="shared" si="1"/>
        <v>36</v>
      </c>
      <c r="B46" s="99">
        <v>80001</v>
      </c>
      <c r="C46" s="74">
        <v>100058</v>
      </c>
      <c r="D46" s="88">
        <v>8</v>
      </c>
      <c r="E46" s="56">
        <v>40603</v>
      </c>
      <c r="F46" s="76">
        <v>42278</v>
      </c>
      <c r="G46" s="34">
        <v>126</v>
      </c>
      <c r="H46" s="77">
        <v>48.616</v>
      </c>
      <c r="I46" s="78">
        <v>3</v>
      </c>
      <c r="J46" s="240">
        <v>501.6</v>
      </c>
      <c r="M46" s="73" t="str">
        <f>+LOOKUP(B46,COD_FIN!C$5:C$52,COD_FIN!B$5:B$52)</f>
        <v>SLU</v>
      </c>
    </row>
    <row r="47" spans="1:13" x14ac:dyDescent="0.3">
      <c r="A47" s="34">
        <f t="shared" si="1"/>
        <v>37</v>
      </c>
      <c r="B47" s="99">
        <v>550003</v>
      </c>
      <c r="C47" s="74">
        <v>100608</v>
      </c>
      <c r="D47" s="88" t="s">
        <v>123</v>
      </c>
      <c r="E47" s="56">
        <v>40483</v>
      </c>
      <c r="F47" s="76">
        <v>42125</v>
      </c>
      <c r="G47" s="34">
        <v>240</v>
      </c>
      <c r="H47" s="77">
        <v>56.462000000000003</v>
      </c>
      <c r="I47" s="78">
        <v>3</v>
      </c>
      <c r="J47" s="240">
        <v>501.5</v>
      </c>
      <c r="M47" s="73" t="str">
        <f>+LOOKUP(B47,COD_FIN!C$5:C$52,COD_FIN!B$5:B$52)</f>
        <v>HLP</v>
      </c>
    </row>
    <row r="48" spans="1:13" x14ac:dyDescent="0.3">
      <c r="A48" s="34">
        <f t="shared" si="1"/>
        <v>38</v>
      </c>
      <c r="B48" s="99">
        <v>106730001</v>
      </c>
      <c r="C48" s="74">
        <v>92259</v>
      </c>
      <c r="D48" s="88">
        <v>1447</v>
      </c>
      <c r="E48" s="56">
        <v>39173</v>
      </c>
      <c r="F48" s="76">
        <v>41944</v>
      </c>
      <c r="G48" s="34">
        <v>123</v>
      </c>
      <c r="H48" s="77">
        <v>53.13</v>
      </c>
      <c r="I48" s="78">
        <v>5</v>
      </c>
      <c r="J48" s="240">
        <v>499.1</v>
      </c>
      <c r="M48" s="73" t="str">
        <f>+LOOKUP(B48,COD_FIN!C$5:C$52,COD_FIN!B$5:B$52)</f>
        <v>GPA</v>
      </c>
    </row>
    <row r="49" spans="1:13" x14ac:dyDescent="0.3">
      <c r="A49" s="34">
        <f t="shared" si="1"/>
        <v>39</v>
      </c>
      <c r="B49" s="99">
        <v>2250001</v>
      </c>
      <c r="C49" s="74">
        <v>103926</v>
      </c>
      <c r="D49" s="88" t="s">
        <v>317</v>
      </c>
      <c r="E49" s="56">
        <v>40878</v>
      </c>
      <c r="F49" s="76">
        <v>41944</v>
      </c>
      <c r="G49" s="34">
        <v>282</v>
      </c>
      <c r="H49" s="77">
        <v>43.01</v>
      </c>
      <c r="I49" s="78">
        <v>1</v>
      </c>
      <c r="J49" s="240">
        <v>498.2</v>
      </c>
      <c r="M49" s="73" t="str">
        <f>+LOOKUP(B49,COD_FIN!C$5:C$52,COD_FIN!B$5:B$52)</f>
        <v>HTR</v>
      </c>
    </row>
    <row r="50" spans="1:13" x14ac:dyDescent="0.3">
      <c r="A50" s="34">
        <f t="shared" si="1"/>
        <v>40</v>
      </c>
      <c r="B50" s="99">
        <v>102960001</v>
      </c>
      <c r="C50" s="74">
        <v>103981</v>
      </c>
      <c r="D50" s="88" t="s">
        <v>341</v>
      </c>
      <c r="E50" s="56">
        <v>41091</v>
      </c>
      <c r="F50" s="76">
        <v>42339</v>
      </c>
      <c r="G50" s="34">
        <v>80</v>
      </c>
      <c r="H50" s="77">
        <v>40.317</v>
      </c>
      <c r="I50" s="78">
        <v>2</v>
      </c>
      <c r="J50" s="240">
        <v>496.8</v>
      </c>
      <c r="M50" s="73" t="str">
        <f>+LOOKUP(B50,COD_FIN!C$5:C$52,COD_FIN!B$5:B$52)</f>
        <v>HLM</v>
      </c>
    </row>
    <row r="51" spans="1:13" x14ac:dyDescent="0.3">
      <c r="A51" s="34">
        <f t="shared" si="1"/>
        <v>41</v>
      </c>
      <c r="B51" s="99">
        <v>180001</v>
      </c>
      <c r="C51" s="74">
        <v>103984</v>
      </c>
      <c r="D51" s="88">
        <v>2047</v>
      </c>
      <c r="E51" s="56">
        <v>41091</v>
      </c>
      <c r="F51" s="76">
        <v>41974</v>
      </c>
      <c r="G51" s="34">
        <v>305</v>
      </c>
      <c r="H51" s="77">
        <v>45.76</v>
      </c>
      <c r="I51" s="78">
        <v>1</v>
      </c>
      <c r="J51" s="240">
        <v>492.6</v>
      </c>
      <c r="M51" s="73" t="str">
        <f>+LOOKUP(B51,COD_FIN!C$5:C$52,COD_FIN!B$5:B$52)</f>
        <v>HLL</v>
      </c>
    </row>
    <row r="52" spans="1:13" x14ac:dyDescent="0.3">
      <c r="A52" s="34">
        <f t="shared" si="1"/>
        <v>42</v>
      </c>
      <c r="B52" s="99">
        <v>550003</v>
      </c>
      <c r="C52" s="74">
        <v>106121</v>
      </c>
      <c r="D52" s="88" t="s">
        <v>315</v>
      </c>
      <c r="E52" s="56">
        <v>41122</v>
      </c>
      <c r="F52" s="76">
        <v>42217</v>
      </c>
      <c r="G52" s="34">
        <v>152</v>
      </c>
      <c r="H52" s="77">
        <v>44.649000000000001</v>
      </c>
      <c r="I52" s="78">
        <v>2</v>
      </c>
      <c r="J52" s="240">
        <v>488.2</v>
      </c>
      <c r="M52" s="73" t="str">
        <f>+LOOKUP(B52,COD_FIN!C$5:C$52,COD_FIN!B$5:B$52)</f>
        <v>HLP</v>
      </c>
    </row>
    <row r="53" spans="1:13" x14ac:dyDescent="0.3">
      <c r="A53" s="34">
        <f t="shared" si="1"/>
        <v>43</v>
      </c>
      <c r="B53" s="99">
        <v>106730001</v>
      </c>
      <c r="C53" s="74">
        <v>93164</v>
      </c>
      <c r="D53" s="88" t="s">
        <v>345</v>
      </c>
      <c r="E53" s="56">
        <v>39600</v>
      </c>
      <c r="F53" s="76">
        <v>42005</v>
      </c>
      <c r="G53" s="34">
        <v>57</v>
      </c>
      <c r="H53" s="77">
        <v>46.06</v>
      </c>
      <c r="I53" s="78">
        <v>5</v>
      </c>
      <c r="J53" s="240">
        <v>486.5</v>
      </c>
      <c r="M53" s="73" t="str">
        <f>+LOOKUP(B53,COD_FIN!C$5:C$52,COD_FIN!B$5:B$52)</f>
        <v>GPA</v>
      </c>
    </row>
    <row r="54" spans="1:13" x14ac:dyDescent="0.3">
      <c r="A54" s="34">
        <f t="shared" si="1"/>
        <v>44</v>
      </c>
      <c r="B54" s="99">
        <v>2840001</v>
      </c>
      <c r="C54" s="74">
        <v>96585</v>
      </c>
      <c r="D54" s="88" t="s">
        <v>346</v>
      </c>
      <c r="E54" s="56">
        <v>40210</v>
      </c>
      <c r="F54" s="76">
        <v>41974</v>
      </c>
      <c r="G54" s="34">
        <v>305</v>
      </c>
      <c r="H54" s="77">
        <v>60.39</v>
      </c>
      <c r="I54" s="78">
        <v>3</v>
      </c>
      <c r="J54" s="240">
        <v>485</v>
      </c>
      <c r="M54" s="73" t="str">
        <f>+LOOKUP(B54,COD_FIN!C$5:C$52,COD_FIN!B$5:B$52)</f>
        <v>LAP</v>
      </c>
    </row>
    <row r="55" spans="1:13" x14ac:dyDescent="0.3">
      <c r="A55" s="34">
        <f t="shared" si="1"/>
        <v>45</v>
      </c>
      <c r="B55" s="99">
        <v>2840001</v>
      </c>
      <c r="C55" s="74">
        <v>86813</v>
      </c>
      <c r="D55" s="88" t="s">
        <v>76</v>
      </c>
      <c r="E55" s="56">
        <v>38991</v>
      </c>
      <c r="F55" s="76">
        <v>41913</v>
      </c>
      <c r="G55" s="34">
        <v>305</v>
      </c>
      <c r="H55" s="77">
        <v>55.88</v>
      </c>
      <c r="I55" s="78">
        <v>6</v>
      </c>
      <c r="J55" s="240">
        <v>481.4</v>
      </c>
      <c r="M55" s="73" t="str">
        <f>+LOOKUP(B55,COD_FIN!C$5:C$52,COD_FIN!B$5:B$52)</f>
        <v>LAP</v>
      </c>
    </row>
    <row r="56" spans="1:13" x14ac:dyDescent="0.3">
      <c r="A56" s="34">
        <f t="shared" si="1"/>
        <v>46</v>
      </c>
      <c r="B56" s="99">
        <v>102960001</v>
      </c>
      <c r="C56" s="74">
        <v>96728</v>
      </c>
      <c r="D56" s="88" t="s">
        <v>124</v>
      </c>
      <c r="E56" s="56">
        <v>40238</v>
      </c>
      <c r="F56" s="76">
        <v>42095</v>
      </c>
      <c r="G56" s="34">
        <v>305</v>
      </c>
      <c r="H56" s="77">
        <v>53.46</v>
      </c>
      <c r="I56" s="78">
        <v>4</v>
      </c>
      <c r="J56" s="240">
        <v>480.4</v>
      </c>
      <c r="M56" s="73" t="str">
        <f>+LOOKUP(B56,COD_FIN!C$5:C$52,COD_FIN!B$5:B$52)</f>
        <v>HLM</v>
      </c>
    </row>
    <row r="57" spans="1:13" x14ac:dyDescent="0.3">
      <c r="A57" s="34">
        <f t="shared" si="1"/>
        <v>47</v>
      </c>
      <c r="B57" s="99">
        <v>180001</v>
      </c>
      <c r="C57" s="74">
        <v>102628</v>
      </c>
      <c r="D57" s="88">
        <v>2047</v>
      </c>
      <c r="E57" s="56">
        <v>40848</v>
      </c>
      <c r="F57" s="76">
        <v>42217</v>
      </c>
      <c r="G57" s="34">
        <v>183</v>
      </c>
      <c r="H57" s="77">
        <v>46.865000000000002</v>
      </c>
      <c r="I57" s="78">
        <v>2</v>
      </c>
      <c r="J57" s="240">
        <v>479.6</v>
      </c>
      <c r="M57" s="73" t="str">
        <f>+LOOKUP(B57,COD_FIN!C$5:C$52,COD_FIN!B$5:B$52)</f>
        <v>HLL</v>
      </c>
    </row>
    <row r="58" spans="1:13" x14ac:dyDescent="0.3">
      <c r="A58" s="34">
        <f t="shared" si="1"/>
        <v>48</v>
      </c>
      <c r="B58" s="99">
        <v>102960001</v>
      </c>
      <c r="C58" s="74">
        <v>103774</v>
      </c>
      <c r="D58" s="88" t="s">
        <v>347</v>
      </c>
      <c r="E58" s="56">
        <v>41030</v>
      </c>
      <c r="F58" s="76">
        <v>42125</v>
      </c>
      <c r="G58" s="34">
        <v>281</v>
      </c>
      <c r="H58" s="77">
        <v>42.9</v>
      </c>
      <c r="I58" s="78">
        <v>2</v>
      </c>
      <c r="J58" s="240">
        <v>479.2</v>
      </c>
      <c r="M58" s="73" t="str">
        <f>+LOOKUP(B58,COD_FIN!C$5:C$52,COD_FIN!B$5:B$52)</f>
        <v>HLM</v>
      </c>
    </row>
    <row r="59" spans="1:13" x14ac:dyDescent="0.3">
      <c r="A59" s="34">
        <f t="shared" si="1"/>
        <v>49</v>
      </c>
      <c r="B59" s="99">
        <v>106500002</v>
      </c>
      <c r="C59" s="74">
        <v>100048</v>
      </c>
      <c r="D59" s="88" t="s">
        <v>348</v>
      </c>
      <c r="E59" s="56">
        <v>40544</v>
      </c>
      <c r="F59" s="76">
        <v>42095</v>
      </c>
      <c r="G59" s="34">
        <v>267</v>
      </c>
      <c r="H59" s="77">
        <v>49.5</v>
      </c>
      <c r="I59" s="78">
        <v>3</v>
      </c>
      <c r="J59" s="240">
        <v>476.6</v>
      </c>
      <c r="M59" s="73" t="str">
        <f>+LOOKUP(B59,COD_FIN!C$5:C$52,COD_FIN!B$5:B$52)</f>
        <v>GVI</v>
      </c>
    </row>
    <row r="60" spans="1:13" x14ac:dyDescent="0.3">
      <c r="A60" s="34">
        <f t="shared" si="1"/>
        <v>50</v>
      </c>
      <c r="B60" s="99">
        <v>180001</v>
      </c>
      <c r="C60" s="74">
        <v>100671</v>
      </c>
      <c r="D60" s="88">
        <v>2046</v>
      </c>
      <c r="E60" s="56">
        <v>40544</v>
      </c>
      <c r="F60" s="76">
        <v>42125</v>
      </c>
      <c r="G60" s="34">
        <v>281</v>
      </c>
      <c r="H60" s="77">
        <v>50.49</v>
      </c>
      <c r="I60" s="78">
        <v>2</v>
      </c>
      <c r="J60" s="240">
        <v>476.4</v>
      </c>
      <c r="M60" s="73" t="str">
        <f>+LOOKUP(B60,COD_FIN!C$5:C$52,COD_FIN!B$5:B$52)</f>
        <v>HLL</v>
      </c>
    </row>
    <row r="61" spans="1:13" x14ac:dyDescent="0.3">
      <c r="B61" s="100"/>
      <c r="M61" s="73"/>
    </row>
    <row r="62" spans="1:13" x14ac:dyDescent="0.3">
      <c r="B62" s="100"/>
      <c r="M62" s="73"/>
    </row>
    <row r="63" spans="1:13" x14ac:dyDescent="0.3">
      <c r="B63" s="100"/>
      <c r="M63" s="73"/>
    </row>
    <row r="64" spans="1:13" x14ac:dyDescent="0.3">
      <c r="B64" s="100"/>
      <c r="M64" s="73"/>
    </row>
    <row r="65" spans="2:13" x14ac:dyDescent="0.3">
      <c r="B65" s="100"/>
      <c r="M65" s="73"/>
    </row>
    <row r="66" spans="2:13" x14ac:dyDescent="0.3">
      <c r="B66" s="100"/>
      <c r="M66" s="73"/>
    </row>
    <row r="67" spans="2:13" x14ac:dyDescent="0.3">
      <c r="B67" s="100"/>
      <c r="M67" s="73"/>
    </row>
    <row r="68" spans="2:13" x14ac:dyDescent="0.3">
      <c r="B68" s="100"/>
      <c r="M68" s="73"/>
    </row>
    <row r="69" spans="2:13" x14ac:dyDescent="0.3">
      <c r="B69" s="100"/>
      <c r="M69" s="73"/>
    </row>
    <row r="70" spans="2:13" x14ac:dyDescent="0.3">
      <c r="B70" s="100"/>
      <c r="M70" s="73"/>
    </row>
    <row r="71" spans="2:13" x14ac:dyDescent="0.3">
      <c r="B71" s="100"/>
      <c r="M71" s="73"/>
    </row>
    <row r="72" spans="2:13" x14ac:dyDescent="0.3">
      <c r="B72" s="100"/>
      <c r="M72" s="73"/>
    </row>
    <row r="73" spans="2:13" x14ac:dyDescent="0.3">
      <c r="B73" s="100"/>
      <c r="M73" s="73"/>
    </row>
    <row r="74" spans="2:13" x14ac:dyDescent="0.3">
      <c r="B74" s="100"/>
      <c r="M74" s="73"/>
    </row>
    <row r="75" spans="2:13" x14ac:dyDescent="0.3">
      <c r="B75" s="100"/>
      <c r="M75" s="73"/>
    </row>
    <row r="76" spans="2:13" x14ac:dyDescent="0.3">
      <c r="B76" s="100"/>
      <c r="M76" s="73"/>
    </row>
    <row r="77" spans="2:13" x14ac:dyDescent="0.3">
      <c r="B77" s="100"/>
      <c r="M77" s="73"/>
    </row>
    <row r="78" spans="2:13" x14ac:dyDescent="0.3">
      <c r="B78" s="100"/>
      <c r="M78" s="73"/>
    </row>
    <row r="79" spans="2:13" x14ac:dyDescent="0.3">
      <c r="B79" s="100"/>
      <c r="M79" s="73"/>
    </row>
    <row r="80" spans="2:13" x14ac:dyDescent="0.3">
      <c r="B80" s="100"/>
      <c r="M80" s="73"/>
    </row>
    <row r="81" spans="2:13" x14ac:dyDescent="0.3">
      <c r="B81" s="100"/>
      <c r="M81" s="73"/>
    </row>
    <row r="82" spans="2:13" x14ac:dyDescent="0.3">
      <c r="B82" s="100"/>
      <c r="M82" s="73"/>
    </row>
    <row r="83" spans="2:13" x14ac:dyDescent="0.3">
      <c r="B83" s="100"/>
      <c r="M83" s="73"/>
    </row>
    <row r="84" spans="2:13" x14ac:dyDescent="0.3">
      <c r="B84" s="100"/>
      <c r="M84" s="73"/>
    </row>
    <row r="85" spans="2:13" x14ac:dyDescent="0.3">
      <c r="B85" s="100"/>
      <c r="M85" s="73"/>
    </row>
    <row r="86" spans="2:13" x14ac:dyDescent="0.3">
      <c r="B86" s="100"/>
      <c r="M86" s="73"/>
    </row>
    <row r="87" spans="2:13" x14ac:dyDescent="0.3">
      <c r="B87" s="100"/>
      <c r="M87" s="73"/>
    </row>
    <row r="88" spans="2:13" x14ac:dyDescent="0.3">
      <c r="B88" s="100"/>
      <c r="M88" s="73"/>
    </row>
    <row r="89" spans="2:13" x14ac:dyDescent="0.3">
      <c r="B89" s="100"/>
      <c r="M89" s="73"/>
    </row>
    <row r="90" spans="2:13" x14ac:dyDescent="0.3">
      <c r="B90" s="100"/>
      <c r="M90" s="73"/>
    </row>
    <row r="91" spans="2:13" x14ac:dyDescent="0.3">
      <c r="B91" s="100"/>
      <c r="M91" s="73"/>
    </row>
    <row r="92" spans="2:13" x14ac:dyDescent="0.3">
      <c r="B92" s="100"/>
      <c r="M92" s="73"/>
    </row>
    <row r="93" spans="2:13" x14ac:dyDescent="0.3">
      <c r="B93" s="100"/>
      <c r="M93" s="73"/>
    </row>
    <row r="94" spans="2:13" x14ac:dyDescent="0.3">
      <c r="B94" s="100"/>
      <c r="M94" s="73"/>
    </row>
    <row r="95" spans="2:13" x14ac:dyDescent="0.3">
      <c r="B95" s="100"/>
      <c r="M95" s="73"/>
    </row>
    <row r="96" spans="2:13" x14ac:dyDescent="0.3">
      <c r="B96" s="100"/>
      <c r="M96" s="73"/>
    </row>
    <row r="97" spans="1:14" s="25" customFormat="1" x14ac:dyDescent="0.3">
      <c r="A97" s="34"/>
      <c r="B97" s="100"/>
      <c r="C97" s="74"/>
      <c r="D97" s="88"/>
      <c r="E97" s="56"/>
      <c r="F97" s="76"/>
      <c r="G97" s="34"/>
      <c r="H97" s="77"/>
      <c r="I97" s="78"/>
      <c r="J97" s="236"/>
      <c r="K97" s="79"/>
      <c r="L97" s="26"/>
      <c r="M97" s="73"/>
      <c r="N97" s="85"/>
    </row>
    <row r="98" spans="1:14" x14ac:dyDescent="0.3">
      <c r="B98" s="100"/>
      <c r="M98" s="73"/>
    </row>
    <row r="99" spans="1:14" x14ac:dyDescent="0.3">
      <c r="B99" s="100"/>
      <c r="M99" s="73"/>
    </row>
    <row r="100" spans="1:14" x14ac:dyDescent="0.3">
      <c r="B100" s="100"/>
      <c r="M100" s="73"/>
    </row>
    <row r="101" spans="1:14" x14ac:dyDescent="0.3">
      <c r="B101" s="100"/>
      <c r="M101" s="73"/>
    </row>
    <row r="102" spans="1:14" x14ac:dyDescent="0.3">
      <c r="B102" s="100"/>
      <c r="M102" s="73"/>
    </row>
    <row r="103" spans="1:14" x14ac:dyDescent="0.3">
      <c r="B103" s="100"/>
      <c r="M103" s="73"/>
    </row>
    <row r="104" spans="1:14" x14ac:dyDescent="0.3">
      <c r="B104" s="100"/>
      <c r="M104" s="73"/>
    </row>
    <row r="105" spans="1:14" x14ac:dyDescent="0.3">
      <c r="B105" s="100"/>
      <c r="M105" s="73"/>
    </row>
    <row r="106" spans="1:14" x14ac:dyDescent="0.3">
      <c r="B106" s="100"/>
      <c r="M106" s="73"/>
    </row>
    <row r="107" spans="1:14" x14ac:dyDescent="0.3">
      <c r="B107" s="100"/>
      <c r="M107" s="73"/>
    </row>
    <row r="108" spans="1:14" x14ac:dyDescent="0.3">
      <c r="B108" s="100"/>
      <c r="M108" s="73"/>
    </row>
    <row r="109" spans="1:14" x14ac:dyDescent="0.3">
      <c r="B109" s="100"/>
      <c r="M109" s="73"/>
    </row>
    <row r="110" spans="1:14" x14ac:dyDescent="0.3">
      <c r="B110" s="100"/>
      <c r="M110" s="73"/>
    </row>
    <row r="111" spans="1:14" x14ac:dyDescent="0.3">
      <c r="B111" s="100"/>
      <c r="M111" s="73"/>
    </row>
    <row r="112" spans="1:14" x14ac:dyDescent="0.3">
      <c r="B112" s="100"/>
      <c r="M112" s="73"/>
    </row>
    <row r="113" spans="2:13" x14ac:dyDescent="0.3">
      <c r="B113" s="100"/>
      <c r="M113" s="73"/>
    </row>
    <row r="114" spans="2:13" x14ac:dyDescent="0.3">
      <c r="B114" s="100"/>
      <c r="M114" s="73"/>
    </row>
    <row r="115" spans="2:13" x14ac:dyDescent="0.3">
      <c r="B115" s="100"/>
      <c r="M115" s="73"/>
    </row>
    <row r="116" spans="2:13" x14ac:dyDescent="0.3">
      <c r="B116" s="100"/>
      <c r="M116" s="73"/>
    </row>
    <row r="117" spans="2:13" x14ac:dyDescent="0.3">
      <c r="B117" s="100"/>
      <c r="M117" s="73"/>
    </row>
    <row r="118" spans="2:13" x14ac:dyDescent="0.3">
      <c r="B118" s="100"/>
      <c r="M118" s="73"/>
    </row>
    <row r="119" spans="2:13" x14ac:dyDescent="0.3">
      <c r="B119" s="100"/>
      <c r="M119" s="73"/>
    </row>
    <row r="120" spans="2:13" x14ac:dyDescent="0.3">
      <c r="B120" s="100"/>
      <c r="M120" s="73"/>
    </row>
    <row r="121" spans="2:13" x14ac:dyDescent="0.3">
      <c r="B121" s="100"/>
      <c r="M121" s="73"/>
    </row>
    <row r="122" spans="2:13" x14ac:dyDescent="0.3">
      <c r="B122" s="100"/>
      <c r="M122" s="73"/>
    </row>
    <row r="123" spans="2:13" x14ac:dyDescent="0.3">
      <c r="B123" s="100"/>
      <c r="M123" s="73"/>
    </row>
    <row r="124" spans="2:13" x14ac:dyDescent="0.3">
      <c r="B124" s="100"/>
      <c r="M124" s="73"/>
    </row>
    <row r="125" spans="2:13" x14ac:dyDescent="0.3">
      <c r="B125" s="100"/>
      <c r="M125" s="73"/>
    </row>
    <row r="126" spans="2:13" x14ac:dyDescent="0.3">
      <c r="B126" s="100"/>
      <c r="M126" s="73"/>
    </row>
    <row r="127" spans="2:13" x14ac:dyDescent="0.3">
      <c r="B127" s="100"/>
      <c r="M127" s="73"/>
    </row>
    <row r="128" spans="2:13" x14ac:dyDescent="0.3">
      <c r="B128" s="100"/>
      <c r="M128" s="73"/>
    </row>
    <row r="129" spans="2:13" x14ac:dyDescent="0.3">
      <c r="B129" s="100"/>
      <c r="M129" s="73"/>
    </row>
    <row r="130" spans="2:13" x14ac:dyDescent="0.3">
      <c r="B130" s="100"/>
      <c r="M130" s="73"/>
    </row>
    <row r="131" spans="2:13" x14ac:dyDescent="0.3">
      <c r="B131" s="100"/>
      <c r="M131" s="73"/>
    </row>
    <row r="132" spans="2:13" x14ac:dyDescent="0.3">
      <c r="B132" s="100"/>
      <c r="M132" s="73"/>
    </row>
    <row r="133" spans="2:13" x14ac:dyDescent="0.3">
      <c r="B133" s="100"/>
      <c r="M133" s="73"/>
    </row>
    <row r="134" spans="2:13" x14ac:dyDescent="0.3">
      <c r="B134" s="100"/>
      <c r="M134" s="73"/>
    </row>
    <row r="135" spans="2:13" x14ac:dyDescent="0.3">
      <c r="B135" s="100"/>
      <c r="M135" s="73"/>
    </row>
    <row r="136" spans="2:13" x14ac:dyDescent="0.3">
      <c r="B136" s="100"/>
      <c r="M136" s="73"/>
    </row>
    <row r="137" spans="2:13" x14ac:dyDescent="0.3">
      <c r="B137" s="101"/>
      <c r="C137" s="60"/>
      <c r="D137" s="51"/>
      <c r="F137" s="56"/>
      <c r="H137" s="57"/>
      <c r="I137" s="81"/>
      <c r="M137" s="80"/>
    </row>
    <row r="138" spans="2:13" x14ac:dyDescent="0.3">
      <c r="B138" s="100"/>
      <c r="M138" s="73"/>
    </row>
    <row r="139" spans="2:13" x14ac:dyDescent="0.3">
      <c r="B139" s="100"/>
      <c r="M139" s="73"/>
    </row>
    <row r="140" spans="2:13" x14ac:dyDescent="0.3">
      <c r="B140" s="100"/>
      <c r="M140" s="73"/>
    </row>
    <row r="141" spans="2:13" x14ac:dyDescent="0.3">
      <c r="B141" s="100"/>
      <c r="M141" s="73"/>
    </row>
    <row r="142" spans="2:13" x14ac:dyDescent="0.3">
      <c r="B142" s="100"/>
      <c r="M142" s="73"/>
    </row>
    <row r="143" spans="2:13" x14ac:dyDescent="0.3">
      <c r="B143" s="100"/>
      <c r="M143" s="73"/>
    </row>
    <row r="144" spans="2:13" x14ac:dyDescent="0.3">
      <c r="B144" s="100"/>
      <c r="M144" s="73"/>
    </row>
    <row r="145" spans="2:13" x14ac:dyDescent="0.3">
      <c r="B145" s="100"/>
      <c r="M145" s="73"/>
    </row>
    <row r="146" spans="2:13" x14ac:dyDescent="0.3">
      <c r="B146" s="100"/>
      <c r="M146" s="73"/>
    </row>
    <row r="147" spans="2:13" x14ac:dyDescent="0.3">
      <c r="B147" s="100"/>
      <c r="M147" s="73"/>
    </row>
    <row r="148" spans="2:13" x14ac:dyDescent="0.3">
      <c r="B148" s="100"/>
      <c r="M148" s="73"/>
    </row>
    <row r="149" spans="2:13" x14ac:dyDescent="0.3">
      <c r="B149" s="100"/>
      <c r="M149" s="73"/>
    </row>
    <row r="150" spans="2:13" x14ac:dyDescent="0.3">
      <c r="B150" s="100"/>
      <c r="M150" s="73"/>
    </row>
    <row r="151" spans="2:13" x14ac:dyDescent="0.3">
      <c r="B151" s="100"/>
      <c r="M151" s="73"/>
    </row>
    <row r="152" spans="2:13" x14ac:dyDescent="0.3">
      <c r="B152" s="100"/>
      <c r="M152" s="73"/>
    </row>
    <row r="153" spans="2:13" x14ac:dyDescent="0.3">
      <c r="B153" s="100"/>
      <c r="M153" s="73"/>
    </row>
    <row r="154" spans="2:13" x14ac:dyDescent="0.3">
      <c r="B154" s="100"/>
      <c r="M154" s="73"/>
    </row>
    <row r="155" spans="2:13" x14ac:dyDescent="0.3">
      <c r="B155" s="100"/>
      <c r="M155" s="73"/>
    </row>
    <row r="156" spans="2:13" x14ac:dyDescent="0.3">
      <c r="B156" s="100"/>
      <c r="M156" s="73"/>
    </row>
    <row r="157" spans="2:13" x14ac:dyDescent="0.3">
      <c r="B157" s="100"/>
      <c r="M157" s="73"/>
    </row>
    <row r="158" spans="2:13" x14ac:dyDescent="0.3">
      <c r="B158" s="100"/>
      <c r="M158" s="73"/>
    </row>
    <row r="159" spans="2:13" x14ac:dyDescent="0.3">
      <c r="B159" s="100"/>
      <c r="M159" s="73"/>
    </row>
    <row r="160" spans="2:13" x14ac:dyDescent="0.3">
      <c r="B160" s="100"/>
      <c r="M160" s="73"/>
    </row>
    <row r="161" spans="2:13" x14ac:dyDescent="0.3">
      <c r="B161" s="100"/>
      <c r="M161" s="73"/>
    </row>
    <row r="162" spans="2:13" x14ac:dyDescent="0.3">
      <c r="B162" s="100"/>
      <c r="M162" s="73"/>
    </row>
    <row r="163" spans="2:13" x14ac:dyDescent="0.3">
      <c r="B163" s="100"/>
      <c r="M163" s="73"/>
    </row>
    <row r="164" spans="2:13" x14ac:dyDescent="0.3">
      <c r="B164" s="100"/>
      <c r="M164" s="73"/>
    </row>
    <row r="165" spans="2:13" x14ac:dyDescent="0.3">
      <c r="B165" s="100"/>
      <c r="M165" s="73"/>
    </row>
    <row r="166" spans="2:13" x14ac:dyDescent="0.3">
      <c r="B166" s="100"/>
      <c r="M166" s="73"/>
    </row>
    <row r="167" spans="2:13" x14ac:dyDescent="0.3">
      <c r="B167" s="100"/>
      <c r="M167" s="73"/>
    </row>
    <row r="168" spans="2:13" x14ac:dyDescent="0.3">
      <c r="B168" s="100"/>
      <c r="M168" s="73"/>
    </row>
    <row r="169" spans="2:13" x14ac:dyDescent="0.3">
      <c r="B169" s="100"/>
      <c r="M169" s="73"/>
    </row>
    <row r="170" spans="2:13" x14ac:dyDescent="0.3">
      <c r="B170" s="100"/>
      <c r="M170" s="73"/>
    </row>
    <row r="171" spans="2:13" x14ac:dyDescent="0.3">
      <c r="B171" s="100"/>
      <c r="M171" s="73"/>
    </row>
    <row r="172" spans="2:13" x14ac:dyDescent="0.3">
      <c r="B172" s="100"/>
      <c r="M172" s="73"/>
    </row>
    <row r="173" spans="2:13" x14ac:dyDescent="0.3">
      <c r="B173" s="100"/>
      <c r="M173" s="73"/>
    </row>
    <row r="174" spans="2:13" x14ac:dyDescent="0.3">
      <c r="B174" s="100"/>
      <c r="M174" s="73"/>
    </row>
    <row r="175" spans="2:13" x14ac:dyDescent="0.3">
      <c r="B175" s="100"/>
      <c r="M175" s="73"/>
    </row>
    <row r="176" spans="2:13" x14ac:dyDescent="0.3">
      <c r="B176" s="100"/>
      <c r="M176" s="73"/>
    </row>
    <row r="177" spans="2:13" x14ac:dyDescent="0.3">
      <c r="B177" s="100"/>
      <c r="M177" s="73"/>
    </row>
    <row r="178" spans="2:13" x14ac:dyDescent="0.3">
      <c r="B178" s="100"/>
      <c r="M178" s="73"/>
    </row>
    <row r="179" spans="2:13" x14ac:dyDescent="0.3">
      <c r="B179" s="100"/>
      <c r="M179" s="73"/>
    </row>
    <row r="180" spans="2:13" x14ac:dyDescent="0.3">
      <c r="B180" s="100"/>
      <c r="M180" s="73"/>
    </row>
    <row r="181" spans="2:13" x14ac:dyDescent="0.3">
      <c r="B181" s="100"/>
      <c r="M181" s="73"/>
    </row>
    <row r="182" spans="2:13" x14ac:dyDescent="0.3">
      <c r="B182" s="100"/>
      <c r="M182" s="73"/>
    </row>
    <row r="183" spans="2:13" x14ac:dyDescent="0.3">
      <c r="B183" s="100"/>
      <c r="M183" s="73"/>
    </row>
    <row r="184" spans="2:13" x14ac:dyDescent="0.3">
      <c r="B184" s="100"/>
      <c r="M184" s="73"/>
    </row>
    <row r="185" spans="2:13" x14ac:dyDescent="0.3">
      <c r="B185" s="100"/>
      <c r="M185" s="73"/>
    </row>
    <row r="186" spans="2:13" x14ac:dyDescent="0.3">
      <c r="B186" s="100"/>
      <c r="M186" s="73"/>
    </row>
    <row r="187" spans="2:13" x14ac:dyDescent="0.3">
      <c r="B187" s="100"/>
      <c r="M187" s="73"/>
    </row>
    <row r="188" spans="2:13" x14ac:dyDescent="0.3">
      <c r="B188" s="100"/>
      <c r="M188" s="73"/>
    </row>
    <row r="189" spans="2:13" x14ac:dyDescent="0.3">
      <c r="B189" s="100"/>
      <c r="M189" s="73"/>
    </row>
    <row r="190" spans="2:13" x14ac:dyDescent="0.3">
      <c r="B190" s="100"/>
      <c r="M190" s="73"/>
    </row>
    <row r="191" spans="2:13" x14ac:dyDescent="0.3">
      <c r="B191" s="100"/>
      <c r="M191" s="73"/>
    </row>
    <row r="192" spans="2:13" x14ac:dyDescent="0.3">
      <c r="B192" s="100"/>
      <c r="M192" s="73"/>
    </row>
    <row r="193" spans="2:13" x14ac:dyDescent="0.3">
      <c r="B193" s="100"/>
      <c r="M193" s="73"/>
    </row>
    <row r="194" spans="2:13" x14ac:dyDescent="0.3">
      <c r="B194" s="100"/>
      <c r="M194" s="73"/>
    </row>
    <row r="195" spans="2:13" x14ac:dyDescent="0.3">
      <c r="B195" s="100"/>
      <c r="M195" s="73"/>
    </row>
    <row r="196" spans="2:13" x14ac:dyDescent="0.3">
      <c r="B196" s="100"/>
      <c r="M196" s="73"/>
    </row>
    <row r="197" spans="2:13" x14ac:dyDescent="0.3">
      <c r="B197" s="100"/>
      <c r="M197" s="73"/>
    </row>
    <row r="198" spans="2:13" x14ac:dyDescent="0.3">
      <c r="B198" s="100"/>
      <c r="M198" s="73"/>
    </row>
    <row r="199" spans="2:13" x14ac:dyDescent="0.3">
      <c r="B199" s="100"/>
      <c r="M199" s="73"/>
    </row>
    <row r="200" spans="2:13" x14ac:dyDescent="0.3">
      <c r="B200" s="100"/>
      <c r="M200" s="73"/>
    </row>
    <row r="201" spans="2:13" x14ac:dyDescent="0.3">
      <c r="B201" s="100"/>
      <c r="M201" s="73"/>
    </row>
    <row r="202" spans="2:13" x14ac:dyDescent="0.3">
      <c r="B202" s="100"/>
      <c r="M202" s="73"/>
    </row>
    <row r="203" spans="2:13" x14ac:dyDescent="0.3">
      <c r="B203" s="100"/>
      <c r="M203" s="73"/>
    </row>
    <row r="204" spans="2:13" x14ac:dyDescent="0.3">
      <c r="B204" s="100"/>
      <c r="M204" s="73"/>
    </row>
    <row r="205" spans="2:13" x14ac:dyDescent="0.3">
      <c r="B205" s="100"/>
      <c r="M205" s="73"/>
    </row>
    <row r="206" spans="2:13" x14ac:dyDescent="0.3">
      <c r="B206" s="100"/>
      <c r="M206" s="73"/>
    </row>
    <row r="207" spans="2:13" x14ac:dyDescent="0.3">
      <c r="B207" s="100"/>
      <c r="M207" s="73"/>
    </row>
    <row r="208" spans="2:13" x14ac:dyDescent="0.3">
      <c r="B208" s="100"/>
      <c r="M208" s="73"/>
    </row>
    <row r="209" spans="2:13" x14ac:dyDescent="0.3">
      <c r="B209" s="100"/>
      <c r="M209" s="73"/>
    </row>
    <row r="210" spans="2:13" x14ac:dyDescent="0.3">
      <c r="B210" s="100"/>
      <c r="M210" s="73"/>
    </row>
    <row r="211" spans="2:13" x14ac:dyDescent="0.3">
      <c r="B211" s="100"/>
      <c r="M211" s="73"/>
    </row>
    <row r="212" spans="2:13" x14ac:dyDescent="0.3">
      <c r="B212" s="100"/>
      <c r="M212" s="73"/>
    </row>
    <row r="213" spans="2:13" x14ac:dyDescent="0.3">
      <c r="B213" s="100"/>
      <c r="M213" s="73"/>
    </row>
    <row r="214" spans="2:13" x14ac:dyDescent="0.3">
      <c r="B214" s="100"/>
      <c r="M214" s="73"/>
    </row>
    <row r="215" spans="2:13" x14ac:dyDescent="0.3">
      <c r="B215" s="100"/>
      <c r="M215" s="73"/>
    </row>
    <row r="216" spans="2:13" x14ac:dyDescent="0.3">
      <c r="B216" s="100"/>
      <c r="M216" s="73"/>
    </row>
    <row r="217" spans="2:13" x14ac:dyDescent="0.3">
      <c r="B217" s="100"/>
      <c r="M217" s="73"/>
    </row>
    <row r="218" spans="2:13" x14ac:dyDescent="0.3">
      <c r="B218" s="100"/>
      <c r="M218" s="73"/>
    </row>
    <row r="219" spans="2:13" x14ac:dyDescent="0.3">
      <c r="B219" s="100"/>
      <c r="M219" s="73"/>
    </row>
    <row r="220" spans="2:13" x14ac:dyDescent="0.3">
      <c r="B220" s="100"/>
      <c r="M220" s="73"/>
    </row>
    <row r="221" spans="2:13" x14ac:dyDescent="0.3">
      <c r="B221" s="100"/>
      <c r="M221" s="73"/>
    </row>
    <row r="222" spans="2:13" x14ac:dyDescent="0.3">
      <c r="B222" s="100"/>
      <c r="M222" s="73"/>
    </row>
    <row r="223" spans="2:13" x14ac:dyDescent="0.3">
      <c r="B223" s="100"/>
      <c r="M223" s="73"/>
    </row>
    <row r="224" spans="2:13" x14ac:dyDescent="0.3">
      <c r="B224" s="100"/>
      <c r="M224" s="73"/>
    </row>
    <row r="225" spans="2:13" x14ac:dyDescent="0.3">
      <c r="B225" s="100"/>
      <c r="M225" s="73"/>
    </row>
    <row r="226" spans="2:13" x14ac:dyDescent="0.3">
      <c r="B226" s="100"/>
      <c r="M226" s="73"/>
    </row>
    <row r="227" spans="2:13" x14ac:dyDescent="0.3">
      <c r="B227" s="100"/>
      <c r="M227" s="73"/>
    </row>
    <row r="228" spans="2:13" x14ac:dyDescent="0.3">
      <c r="B228" s="100"/>
      <c r="M228" s="73"/>
    </row>
    <row r="229" spans="2:13" x14ac:dyDescent="0.3">
      <c r="B229" s="100"/>
      <c r="M229" s="73"/>
    </row>
    <row r="230" spans="2:13" x14ac:dyDescent="0.3">
      <c r="B230" s="100"/>
      <c r="M230" s="73"/>
    </row>
    <row r="231" spans="2:13" x14ac:dyDescent="0.3">
      <c r="B231" s="100"/>
      <c r="M231" s="73"/>
    </row>
    <row r="232" spans="2:13" x14ac:dyDescent="0.3">
      <c r="B232" s="100"/>
      <c r="M232" s="73"/>
    </row>
    <row r="233" spans="2:13" x14ac:dyDescent="0.3">
      <c r="B233" s="100"/>
      <c r="M233" s="73"/>
    </row>
    <row r="234" spans="2:13" x14ac:dyDescent="0.3">
      <c r="B234" s="100"/>
      <c r="M234" s="73"/>
    </row>
    <row r="235" spans="2:13" x14ac:dyDescent="0.3">
      <c r="B235" s="100"/>
      <c r="M235" s="73"/>
    </row>
    <row r="236" spans="2:13" x14ac:dyDescent="0.3">
      <c r="B236" s="100"/>
      <c r="M236" s="73"/>
    </row>
    <row r="237" spans="2:13" x14ac:dyDescent="0.3">
      <c r="B237" s="100"/>
      <c r="M237" s="73"/>
    </row>
    <row r="238" spans="2:13" x14ac:dyDescent="0.3">
      <c r="B238" s="100"/>
      <c r="M238" s="73"/>
    </row>
    <row r="239" spans="2:13" x14ac:dyDescent="0.3">
      <c r="B239" s="100"/>
      <c r="M239" s="73"/>
    </row>
    <row r="240" spans="2:13" x14ac:dyDescent="0.3">
      <c r="B240" s="100"/>
      <c r="M240" s="73"/>
    </row>
    <row r="241" spans="2:13" x14ac:dyDescent="0.3">
      <c r="B241" s="100"/>
      <c r="M241" s="73"/>
    </row>
    <row r="242" spans="2:13" x14ac:dyDescent="0.3">
      <c r="B242" s="100"/>
      <c r="M242" s="73"/>
    </row>
    <row r="243" spans="2:13" x14ac:dyDescent="0.3">
      <c r="B243" s="100"/>
      <c r="M243" s="73"/>
    </row>
    <row r="244" spans="2:13" x14ac:dyDescent="0.3">
      <c r="B244" s="100"/>
      <c r="M244" s="73"/>
    </row>
    <row r="245" spans="2:13" x14ac:dyDescent="0.3">
      <c r="B245" s="100"/>
      <c r="M245" s="73"/>
    </row>
    <row r="246" spans="2:13" x14ac:dyDescent="0.3">
      <c r="B246" s="100"/>
      <c r="M246" s="73"/>
    </row>
    <row r="247" spans="2:13" x14ac:dyDescent="0.3">
      <c r="B247" s="100"/>
      <c r="M247" s="73"/>
    </row>
    <row r="248" spans="2:13" x14ac:dyDescent="0.3">
      <c r="B248" s="100"/>
      <c r="M248" s="73"/>
    </row>
    <row r="249" spans="2:13" x14ac:dyDescent="0.3">
      <c r="B249" s="100"/>
      <c r="M249" s="73"/>
    </row>
    <row r="250" spans="2:13" x14ac:dyDescent="0.3">
      <c r="B250" s="100"/>
      <c r="M250" s="73"/>
    </row>
    <row r="251" spans="2:13" x14ac:dyDescent="0.3">
      <c r="B251" s="100"/>
      <c r="M251" s="73"/>
    </row>
    <row r="252" spans="2:13" x14ac:dyDescent="0.3">
      <c r="B252" s="100"/>
      <c r="M252" s="73"/>
    </row>
    <row r="253" spans="2:13" x14ac:dyDescent="0.3">
      <c r="B253" s="100"/>
      <c r="M253" s="73"/>
    </row>
    <row r="254" spans="2:13" x14ac:dyDescent="0.3">
      <c r="B254" s="100"/>
      <c r="M254" s="73"/>
    </row>
    <row r="255" spans="2:13" x14ac:dyDescent="0.3">
      <c r="B255" s="100"/>
      <c r="M255" s="73"/>
    </row>
    <row r="256" spans="2:13" x14ac:dyDescent="0.3">
      <c r="B256" s="100"/>
      <c r="M256" s="73"/>
    </row>
    <row r="257" spans="2:13" x14ac:dyDescent="0.3">
      <c r="B257" s="100"/>
      <c r="M257" s="73"/>
    </row>
    <row r="258" spans="2:13" x14ac:dyDescent="0.3">
      <c r="B258" s="100"/>
      <c r="M258" s="73"/>
    </row>
    <row r="259" spans="2:13" x14ac:dyDescent="0.3">
      <c r="B259" s="100"/>
      <c r="M259" s="73"/>
    </row>
    <row r="260" spans="2:13" x14ac:dyDescent="0.3">
      <c r="B260" s="100"/>
      <c r="M260" s="73"/>
    </row>
  </sheetData>
  <sheetProtection password="91E6" sheet="1" objects="1" scenarios="1" autoFilter="0" pivotTables="0"/>
  <autoFilter ref="A10:M60"/>
  <mergeCells count="1">
    <mergeCell ref="H5:J5"/>
  </mergeCells>
  <phoneticPr fontId="4" type="noConversion"/>
  <pageMargins left="0.75" right="0.75" top="1" bottom="1" header="0" footer="0"/>
  <pageSetup orientation="portrait" horizontalDpi="4294967293" verticalDpi="4294967293"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260"/>
  <sheetViews>
    <sheetView workbookViewId="0">
      <selection activeCell="AB19" sqref="AB19"/>
    </sheetView>
  </sheetViews>
  <sheetFormatPr baseColWidth="10" defaultRowHeight="13.5" x14ac:dyDescent="0.3"/>
  <cols>
    <col min="1" max="1" width="3.5703125" style="32" customWidth="1"/>
    <col min="2" max="2" width="9.28515625" style="88" customWidth="1"/>
    <col min="3" max="3" width="7.28515625" style="92" customWidth="1"/>
    <col min="4" max="4" width="11.5703125" style="88" customWidth="1"/>
    <col min="5" max="5" width="6.85546875" style="48" customWidth="1"/>
    <col min="6" max="6" width="6.140625" style="54" customWidth="1"/>
    <col min="7" max="7" width="4.140625" style="28" customWidth="1"/>
    <col min="8" max="8" width="8.7109375" style="42" customWidth="1"/>
    <col min="9" max="9" width="8.7109375" style="43" customWidth="1"/>
    <col min="10" max="10" width="8.7109375" style="28" customWidth="1"/>
    <col min="11" max="11" width="8.7109375" style="42" customWidth="1"/>
    <col min="12" max="12" width="8.7109375" style="84" customWidth="1"/>
    <col min="13" max="13" width="8.7109375" style="42" customWidth="1"/>
    <col min="14" max="14" width="8.7109375" style="84" customWidth="1"/>
    <col min="15" max="15" width="8.7109375" style="29" hidden="1" customWidth="1"/>
    <col min="16" max="16" width="8.7109375" style="84" hidden="1" customWidth="1"/>
    <col min="17" max="17" width="8.7109375" style="29" customWidth="1"/>
    <col min="18" max="18" width="8.7109375" style="84" customWidth="1"/>
    <col min="19" max="19" width="8.7109375" style="26" customWidth="1"/>
    <col min="20" max="20" width="8.7109375" style="84" customWidth="1"/>
    <col min="21" max="21" width="8.7109375" style="42" customWidth="1"/>
    <col min="22" max="22" width="8.7109375" style="29" customWidth="1"/>
    <col min="23" max="23" width="9.42578125" style="248" customWidth="1"/>
    <col min="24" max="24" width="11.42578125" style="32" customWidth="1"/>
    <col min="25" max="27" width="11.42578125" style="32" hidden="1" customWidth="1"/>
    <col min="28" max="16384" width="11.42578125" style="32"/>
  </cols>
  <sheetData>
    <row r="1" spans="1:26" s="25" customFormat="1" x14ac:dyDescent="0.3">
      <c r="B1" s="51" t="s">
        <v>287</v>
      </c>
      <c r="C1" s="90"/>
      <c r="D1" s="51"/>
      <c r="E1" s="48"/>
      <c r="F1" s="48"/>
      <c r="H1" s="26"/>
      <c r="I1" s="27"/>
      <c r="K1" s="26"/>
      <c r="L1" s="29"/>
      <c r="M1" s="26"/>
      <c r="N1" s="29"/>
      <c r="O1" s="29"/>
      <c r="P1" s="29"/>
      <c r="Q1" s="29"/>
      <c r="R1" s="29"/>
      <c r="S1" s="26"/>
      <c r="T1" s="29"/>
      <c r="U1" s="26"/>
      <c r="V1" s="29"/>
      <c r="W1" s="241"/>
    </row>
    <row r="2" spans="1:26" s="25" customFormat="1" x14ac:dyDescent="0.3">
      <c r="B2" s="110">
        <v>42444</v>
      </c>
      <c r="C2" s="91"/>
      <c r="D2" s="51"/>
      <c r="E2" s="48"/>
      <c r="F2" s="48"/>
      <c r="H2" s="26"/>
      <c r="I2" s="31"/>
      <c r="K2" s="26"/>
      <c r="L2" s="29"/>
      <c r="M2" s="26"/>
      <c r="N2" s="29"/>
      <c r="O2" s="29"/>
      <c r="P2" s="29"/>
      <c r="Q2" s="29"/>
      <c r="R2" s="29"/>
      <c r="S2" s="26"/>
      <c r="T2" s="29"/>
      <c r="U2" s="26"/>
      <c r="V2" s="29"/>
      <c r="W2" s="241"/>
    </row>
    <row r="3" spans="1:26" s="25" customFormat="1" x14ac:dyDescent="0.3">
      <c r="B3" s="52"/>
      <c r="C3" s="91"/>
      <c r="D3" s="51"/>
      <c r="E3" s="48"/>
      <c r="F3" s="48"/>
      <c r="H3" s="26"/>
      <c r="I3" s="31"/>
      <c r="K3" s="26"/>
      <c r="L3" s="29"/>
      <c r="M3" s="26"/>
      <c r="N3" s="29"/>
      <c r="O3" s="29"/>
      <c r="P3" s="29"/>
      <c r="Q3" s="29"/>
      <c r="R3" s="29"/>
      <c r="S3" s="26"/>
      <c r="T3" s="29"/>
      <c r="U3" s="26"/>
      <c r="V3" s="29"/>
      <c r="W3" s="241"/>
    </row>
    <row r="4" spans="1:26" s="25" customFormat="1" ht="14.25" x14ac:dyDescent="0.3">
      <c r="B4" s="52"/>
      <c r="C4" s="91"/>
      <c r="D4" s="51"/>
      <c r="E4" s="48"/>
      <c r="F4" s="48"/>
      <c r="H4" s="26"/>
      <c r="I4" s="31"/>
      <c r="K4" s="26"/>
      <c r="L4" s="29"/>
      <c r="M4" s="26"/>
      <c r="N4" s="29"/>
      <c r="O4" s="29"/>
      <c r="P4" s="29"/>
      <c r="Q4" s="29"/>
      <c r="R4" s="29"/>
      <c r="S4" s="26"/>
      <c r="T4" s="29"/>
      <c r="U4" s="283" t="s">
        <v>45</v>
      </c>
      <c r="V4" s="284"/>
      <c r="W4" s="242" t="s">
        <v>288</v>
      </c>
    </row>
    <row r="5" spans="1:26" ht="14.25" x14ac:dyDescent="0.3">
      <c r="B5" s="27"/>
      <c r="F5" s="49"/>
      <c r="G5" s="45"/>
      <c r="H5" s="279" t="s">
        <v>5</v>
      </c>
      <c r="I5" s="281"/>
      <c r="J5" s="282"/>
      <c r="K5" s="285" t="s">
        <v>6</v>
      </c>
      <c r="L5" s="286"/>
      <c r="M5" s="285" t="s">
        <v>7</v>
      </c>
      <c r="N5" s="286"/>
      <c r="O5" s="285" t="s">
        <v>155</v>
      </c>
      <c r="P5" s="291"/>
      <c r="Q5" s="285" t="s">
        <v>95</v>
      </c>
      <c r="R5" s="291"/>
      <c r="S5" s="289" t="s">
        <v>30</v>
      </c>
      <c r="T5" s="290"/>
      <c r="U5" s="287" t="s">
        <v>46</v>
      </c>
      <c r="V5" s="288"/>
      <c r="W5" s="243" t="s">
        <v>289</v>
      </c>
      <c r="X5" s="34"/>
      <c r="Y5" s="34"/>
    </row>
    <row r="6" spans="1:26" x14ac:dyDescent="0.3">
      <c r="B6" s="27"/>
      <c r="C6" s="50"/>
      <c r="E6" s="50" t="s">
        <v>38</v>
      </c>
      <c r="F6" s="51"/>
      <c r="G6" s="39">
        <f t="shared" ref="G6:W6" si="0">+SUBTOTAL(101,G11:G10003)</f>
        <v>232.42</v>
      </c>
      <c r="H6" s="36">
        <f t="shared" si="0"/>
        <v>325.9620000000001</v>
      </c>
      <c r="I6" s="35">
        <f t="shared" si="0"/>
        <v>54.573340000000002</v>
      </c>
      <c r="J6" s="37">
        <f t="shared" si="0"/>
        <v>4.0199999999999996</v>
      </c>
      <c r="K6" s="36">
        <f t="shared" si="0"/>
        <v>12.434000000000005</v>
      </c>
      <c r="L6" s="39">
        <f t="shared" si="0"/>
        <v>44.799099999999989</v>
      </c>
      <c r="M6" s="38">
        <f t="shared" si="0"/>
        <v>9.7119999999999997</v>
      </c>
      <c r="N6" s="39">
        <f t="shared" si="0"/>
        <v>38.155779999999993</v>
      </c>
      <c r="O6" s="38">
        <f>+SUBTOTAL(101,O11:O10003)</f>
        <v>25.304000000000002</v>
      </c>
      <c r="P6" s="39">
        <f>+SUBTOTAL(101,P11:P10003)</f>
        <v>28.684279999999998</v>
      </c>
      <c r="Q6" s="38">
        <f t="shared" si="0"/>
        <v>-5.9599999999999993E-2</v>
      </c>
      <c r="R6" s="39">
        <f t="shared" si="0"/>
        <v>37.139999999999993</v>
      </c>
      <c r="S6" s="36">
        <f>+SUBTOTAL(101,S11:S10003)</f>
        <v>0.5</v>
      </c>
      <c r="T6" s="37">
        <f>+SUBTOTAL(101,T11:T10003)</f>
        <v>26.079539999999994</v>
      </c>
      <c r="U6" s="36">
        <f>+SUBTOTAL(101,U11:U10003)</f>
        <v>-2.306</v>
      </c>
      <c r="V6" s="36">
        <f>+SUBTOTAL(101,V11:V10003)</f>
        <v>16.306508000000004</v>
      </c>
      <c r="W6" s="244">
        <f t="shared" si="0"/>
        <v>233.30400000000009</v>
      </c>
      <c r="X6" s="34"/>
      <c r="Y6" s="34"/>
    </row>
    <row r="7" spans="1:26" x14ac:dyDescent="0.3">
      <c r="B7" s="27"/>
      <c r="C7" s="50"/>
      <c r="E7" s="50" t="s">
        <v>33</v>
      </c>
      <c r="F7" s="51"/>
      <c r="G7" s="39">
        <f t="shared" ref="G7:W7" si="1">+SUBTOTAL(102,G11:G1002)</f>
        <v>50</v>
      </c>
      <c r="H7" s="35">
        <f t="shared" si="1"/>
        <v>50</v>
      </c>
      <c r="I7" s="35">
        <f t="shared" si="1"/>
        <v>50</v>
      </c>
      <c r="J7" s="39">
        <f t="shared" si="1"/>
        <v>50</v>
      </c>
      <c r="K7" s="35">
        <f t="shared" si="1"/>
        <v>50</v>
      </c>
      <c r="L7" s="39">
        <f t="shared" si="1"/>
        <v>50</v>
      </c>
      <c r="M7" s="35">
        <f t="shared" si="1"/>
        <v>50</v>
      </c>
      <c r="N7" s="39">
        <f t="shared" si="1"/>
        <v>50</v>
      </c>
      <c r="O7" s="38">
        <f>+SUBTOTAL(102,O11:O1002)</f>
        <v>50</v>
      </c>
      <c r="P7" s="39">
        <f>+SUBTOTAL(102,P11:P1002)</f>
        <v>50</v>
      </c>
      <c r="Q7" s="35">
        <f>+SUBTOTAL(102,Q11:Q1002)</f>
        <v>50</v>
      </c>
      <c r="R7" s="39">
        <f>+SUBTOTAL(102,R11:R1002)</f>
        <v>50</v>
      </c>
      <c r="S7" s="35">
        <f>+SUBTOTAL(102,S11:S10003)</f>
        <v>50</v>
      </c>
      <c r="T7" s="39">
        <f>+SUBTOTAL(102,T11:T10003)</f>
        <v>50</v>
      </c>
      <c r="U7" s="35">
        <f t="shared" si="1"/>
        <v>50</v>
      </c>
      <c r="V7" s="35">
        <f t="shared" si="1"/>
        <v>50</v>
      </c>
      <c r="W7" s="245">
        <f t="shared" si="1"/>
        <v>50</v>
      </c>
      <c r="X7" s="34"/>
      <c r="Y7" s="34"/>
    </row>
    <row r="8" spans="1:26" x14ac:dyDescent="0.3">
      <c r="B8" s="27"/>
      <c r="C8" s="50"/>
      <c r="E8" s="50" t="s">
        <v>19</v>
      </c>
      <c r="F8" s="51"/>
      <c r="G8" s="39">
        <f t="shared" ref="G8:W8" si="2">+SUBTOTAL(105,G11:G10003)</f>
        <v>34</v>
      </c>
      <c r="H8" s="36">
        <f t="shared" si="2"/>
        <v>-65.099999999999994</v>
      </c>
      <c r="I8" s="35">
        <f t="shared" si="2"/>
        <v>37.488</v>
      </c>
      <c r="J8" s="39">
        <f t="shared" si="2"/>
        <v>1</v>
      </c>
      <c r="K8" s="36">
        <f t="shared" si="2"/>
        <v>3.7</v>
      </c>
      <c r="L8" s="39">
        <f t="shared" si="2"/>
        <v>31.12</v>
      </c>
      <c r="M8" s="38">
        <f t="shared" si="2"/>
        <v>2.2000000000000002</v>
      </c>
      <c r="N8" s="39">
        <f t="shared" si="2"/>
        <v>26.475000000000001</v>
      </c>
      <c r="O8" s="38">
        <f t="shared" ref="O8:T8" si="3">+SUBTOTAL(105,O11:O10003)</f>
        <v>1.8</v>
      </c>
      <c r="P8" s="39">
        <f t="shared" si="3"/>
        <v>13.52</v>
      </c>
      <c r="Q8" s="38">
        <f t="shared" si="3"/>
        <v>-0.4</v>
      </c>
      <c r="R8" s="39">
        <f t="shared" si="3"/>
        <v>25.2</v>
      </c>
      <c r="S8" s="36">
        <f t="shared" si="3"/>
        <v>-7.4</v>
      </c>
      <c r="T8" s="37">
        <f t="shared" si="3"/>
        <v>15.228</v>
      </c>
      <c r="U8" s="36">
        <f t="shared" si="2"/>
        <v>-7.5</v>
      </c>
      <c r="V8" s="36">
        <f t="shared" si="2"/>
        <v>6.3360000000000003</v>
      </c>
      <c r="W8" s="244">
        <f t="shared" si="2"/>
        <v>185.1</v>
      </c>
      <c r="X8" s="34"/>
      <c r="Y8" s="34"/>
    </row>
    <row r="9" spans="1:26" x14ac:dyDescent="0.3">
      <c r="C9" s="50"/>
      <c r="E9" s="50" t="s">
        <v>20</v>
      </c>
      <c r="F9" s="51"/>
      <c r="G9" s="39">
        <f t="shared" ref="G9:W9" si="4">+SUBTOTAL(104,G11:G10003)</f>
        <v>305</v>
      </c>
      <c r="H9" s="36">
        <f t="shared" si="4"/>
        <v>669.3</v>
      </c>
      <c r="I9" s="35">
        <f t="shared" si="4"/>
        <v>67.540000000000006</v>
      </c>
      <c r="J9" s="39">
        <f t="shared" si="4"/>
        <v>8</v>
      </c>
      <c r="K9" s="36">
        <f t="shared" si="4"/>
        <v>22.2</v>
      </c>
      <c r="L9" s="39">
        <f t="shared" si="4"/>
        <v>55.713999999999999</v>
      </c>
      <c r="M9" s="38">
        <f t="shared" si="4"/>
        <v>20.9</v>
      </c>
      <c r="N9" s="39">
        <f t="shared" si="4"/>
        <v>49.05</v>
      </c>
      <c r="O9" s="38">
        <f t="shared" ref="O9:T9" si="5">+SUBTOTAL(104,O11:O10003)</f>
        <v>43.8</v>
      </c>
      <c r="P9" s="39">
        <f t="shared" si="5"/>
        <v>42.097000000000001</v>
      </c>
      <c r="Q9" s="38">
        <f t="shared" si="5"/>
        <v>0.28000000000000003</v>
      </c>
      <c r="R9" s="39">
        <f t="shared" si="5"/>
        <v>48.1</v>
      </c>
      <c r="S9" s="36">
        <f t="shared" si="5"/>
        <v>7.4</v>
      </c>
      <c r="T9" s="37">
        <f t="shared" si="5"/>
        <v>41</v>
      </c>
      <c r="U9" s="36">
        <f t="shared" si="4"/>
        <v>2.9</v>
      </c>
      <c r="V9" s="36">
        <f t="shared" si="4"/>
        <v>33.695999999999998</v>
      </c>
      <c r="W9" s="244">
        <f t="shared" si="4"/>
        <v>345.9</v>
      </c>
      <c r="X9" s="34"/>
      <c r="Y9" s="34"/>
    </row>
    <row r="10" spans="1:26" s="41" customFormat="1" x14ac:dyDescent="0.3">
      <c r="A10" s="41" t="s">
        <v>44</v>
      </c>
      <c r="B10" s="87" t="s">
        <v>42</v>
      </c>
      <c r="C10" s="93" t="s">
        <v>41</v>
      </c>
      <c r="D10" s="87" t="s">
        <v>43</v>
      </c>
      <c r="E10" s="52" t="s">
        <v>8</v>
      </c>
      <c r="F10" s="53" t="s">
        <v>9</v>
      </c>
      <c r="G10" s="44" t="s">
        <v>10</v>
      </c>
      <c r="H10" s="103" t="s">
        <v>22</v>
      </c>
      <c r="I10" s="71" t="s">
        <v>23</v>
      </c>
      <c r="J10" s="104" t="s">
        <v>24</v>
      </c>
      <c r="K10" s="103" t="s">
        <v>25</v>
      </c>
      <c r="L10" s="105" t="s">
        <v>26</v>
      </c>
      <c r="M10" s="103" t="s">
        <v>27</v>
      </c>
      <c r="N10" s="105" t="s">
        <v>28</v>
      </c>
      <c r="O10" s="103" t="s">
        <v>156</v>
      </c>
      <c r="P10" s="105" t="s">
        <v>157</v>
      </c>
      <c r="Q10" s="107" t="s">
        <v>91</v>
      </c>
      <c r="R10" s="108" t="s">
        <v>92</v>
      </c>
      <c r="S10" s="82" t="s">
        <v>36</v>
      </c>
      <c r="T10" s="105" t="s">
        <v>37</v>
      </c>
      <c r="U10" s="103" t="s">
        <v>31</v>
      </c>
      <c r="V10" s="106" t="s">
        <v>32</v>
      </c>
      <c r="W10" s="246" t="s">
        <v>29</v>
      </c>
      <c r="X10" s="40"/>
      <c r="Z10" s="41" t="s">
        <v>65</v>
      </c>
    </row>
    <row r="11" spans="1:26" x14ac:dyDescent="0.3">
      <c r="A11" s="32">
        <v>1</v>
      </c>
      <c r="B11" s="264">
        <v>2840001</v>
      </c>
      <c r="C11" s="265">
        <v>81447</v>
      </c>
      <c r="D11" s="266" t="s">
        <v>1</v>
      </c>
      <c r="E11" s="267">
        <v>38108</v>
      </c>
      <c r="F11" s="268">
        <v>42095</v>
      </c>
      <c r="G11" s="269">
        <v>305</v>
      </c>
      <c r="H11" s="270">
        <v>267.3</v>
      </c>
      <c r="I11" s="270">
        <v>63.8</v>
      </c>
      <c r="J11" s="269">
        <v>8</v>
      </c>
      <c r="K11" s="271">
        <v>20.2</v>
      </c>
      <c r="L11" s="272">
        <v>52.243000000000002</v>
      </c>
      <c r="M11" s="271">
        <v>8</v>
      </c>
      <c r="N11" s="272">
        <v>44.232999999999997</v>
      </c>
      <c r="O11" s="273">
        <v>27.8</v>
      </c>
      <c r="P11" s="272">
        <v>36.49</v>
      </c>
      <c r="Q11" s="274">
        <v>-7.0000000000000007E-2</v>
      </c>
      <c r="R11" s="272">
        <v>40.4</v>
      </c>
      <c r="S11" s="273">
        <v>1.7</v>
      </c>
      <c r="T11" s="272">
        <v>37.700000000000003</v>
      </c>
      <c r="U11" s="271">
        <v>1.1000000000000001</v>
      </c>
      <c r="V11" s="275">
        <v>28.32</v>
      </c>
      <c r="W11" s="247">
        <v>345.9</v>
      </c>
      <c r="Y11" s="73" t="str">
        <f>+LOOKUP(B11,COD_FIN!$C$5:$C$52,COD_FIN!$B$5:$B$52)</f>
        <v>LAP</v>
      </c>
      <c r="Z11" s="42">
        <f>+(4.136*K11+3.086*M11-0.005*H11-1.633*S11+2.904*U11-10.921*Q11)*3.2</f>
        <v>345.86070400000006</v>
      </c>
    </row>
    <row r="12" spans="1:26" x14ac:dyDescent="0.3">
      <c r="A12" s="32">
        <f>A11+1</f>
        <v>2</v>
      </c>
      <c r="B12" s="264">
        <v>106500002</v>
      </c>
      <c r="C12" s="265">
        <v>98068</v>
      </c>
      <c r="D12" s="266" t="s">
        <v>128</v>
      </c>
      <c r="E12" s="267">
        <v>40179</v>
      </c>
      <c r="F12" s="268">
        <v>42309</v>
      </c>
      <c r="G12" s="269">
        <v>47</v>
      </c>
      <c r="H12" s="270">
        <v>281.39999999999998</v>
      </c>
      <c r="I12" s="270">
        <v>41.951999999999998</v>
      </c>
      <c r="J12" s="269">
        <v>4</v>
      </c>
      <c r="K12" s="271">
        <v>17.2</v>
      </c>
      <c r="L12" s="272">
        <v>32</v>
      </c>
      <c r="M12" s="271">
        <v>11.3</v>
      </c>
      <c r="N12" s="272">
        <v>27.44</v>
      </c>
      <c r="O12" s="273">
        <v>22.1</v>
      </c>
      <c r="P12" s="272">
        <v>18.239999999999998</v>
      </c>
      <c r="Q12" s="274">
        <v>-0.19</v>
      </c>
      <c r="R12" s="272">
        <v>32.5</v>
      </c>
      <c r="S12" s="273">
        <v>2.1</v>
      </c>
      <c r="T12" s="272">
        <v>16.791</v>
      </c>
      <c r="U12" s="271">
        <v>-0.7</v>
      </c>
      <c r="V12" s="275">
        <v>11.147</v>
      </c>
      <c r="W12" s="247">
        <v>323.89999999999998</v>
      </c>
      <c r="Y12" s="73" t="str">
        <f>+LOOKUP(B12,COD_FIN!$C$5:$C$52,COD_FIN!$B$5:$B$52)</f>
        <v>GVI</v>
      </c>
      <c r="Z12" s="42">
        <f t="shared" ref="Z12:Z60" si="6">+(4.136*K12+3.086*M12-0.005*H12-1.633*S12+2.904*U12-10.921*Q12)*3.2</f>
        <v>323.89404800000005</v>
      </c>
    </row>
    <row r="13" spans="1:26" x14ac:dyDescent="0.3">
      <c r="A13" s="32">
        <f t="shared" ref="A13:A60" si="7">A12+1</f>
        <v>3</v>
      </c>
      <c r="B13" s="264">
        <v>3600001</v>
      </c>
      <c r="C13" s="265">
        <v>102340</v>
      </c>
      <c r="D13" s="266" t="s">
        <v>284</v>
      </c>
      <c r="E13" s="267">
        <v>40878</v>
      </c>
      <c r="F13" s="268">
        <v>42036</v>
      </c>
      <c r="G13" s="269">
        <v>305</v>
      </c>
      <c r="H13" s="270">
        <v>450.9</v>
      </c>
      <c r="I13" s="270">
        <v>49.704000000000001</v>
      </c>
      <c r="J13" s="269">
        <v>2</v>
      </c>
      <c r="K13" s="271">
        <v>19.100000000000001</v>
      </c>
      <c r="L13" s="272">
        <v>45.505000000000003</v>
      </c>
      <c r="M13" s="271">
        <v>9.1999999999999993</v>
      </c>
      <c r="N13" s="272">
        <v>36.86</v>
      </c>
      <c r="O13" s="273">
        <v>36.700000000000003</v>
      </c>
      <c r="P13" s="272">
        <v>29.164999999999999</v>
      </c>
      <c r="Q13" s="274">
        <v>-0.13</v>
      </c>
      <c r="R13" s="272">
        <v>35.6</v>
      </c>
      <c r="S13" s="273">
        <v>0.8</v>
      </c>
      <c r="T13" s="272">
        <v>21.7</v>
      </c>
      <c r="U13" s="271">
        <v>-4.2</v>
      </c>
      <c r="V13" s="275">
        <v>9.8490000000000002</v>
      </c>
      <c r="W13" s="247">
        <v>297.8</v>
      </c>
      <c r="Y13" s="73" t="str">
        <f>+LOOKUP(B13,COD_FIN!$C$5:$C$52,COD_FIN!$B$5:$B$52)</f>
        <v>MOS</v>
      </c>
      <c r="Z13" s="42">
        <f t="shared" si="6"/>
        <v>297.76265600000005</v>
      </c>
    </row>
    <row r="14" spans="1:26" x14ac:dyDescent="0.3">
      <c r="A14" s="32">
        <f t="shared" si="7"/>
        <v>4</v>
      </c>
      <c r="B14" s="264">
        <v>80001</v>
      </c>
      <c r="C14" s="265">
        <v>91821</v>
      </c>
      <c r="D14" s="266" t="s">
        <v>148</v>
      </c>
      <c r="E14" s="267">
        <v>39326</v>
      </c>
      <c r="F14" s="268">
        <v>42309</v>
      </c>
      <c r="G14" s="269">
        <v>81</v>
      </c>
      <c r="H14" s="270">
        <v>371.1</v>
      </c>
      <c r="I14" s="270">
        <v>55.146000000000001</v>
      </c>
      <c r="J14" s="269">
        <v>5</v>
      </c>
      <c r="K14" s="271">
        <v>14</v>
      </c>
      <c r="L14" s="272">
        <v>46.904000000000003</v>
      </c>
      <c r="M14" s="271">
        <v>12</v>
      </c>
      <c r="N14" s="272">
        <v>40.04</v>
      </c>
      <c r="O14" s="273">
        <v>25.1</v>
      </c>
      <c r="P14" s="272">
        <v>28.952000000000002</v>
      </c>
      <c r="Q14" s="274">
        <v>-0.14000000000000001</v>
      </c>
      <c r="R14" s="272">
        <v>35.5</v>
      </c>
      <c r="S14" s="273">
        <v>0.4</v>
      </c>
      <c r="T14" s="272">
        <v>26.68</v>
      </c>
      <c r="U14" s="271">
        <v>-1.1000000000000001</v>
      </c>
      <c r="V14" s="275">
        <v>18</v>
      </c>
      <c r="W14" s="247">
        <v>290.39999999999998</v>
      </c>
      <c r="Y14" s="73" t="str">
        <f>+LOOKUP(B14,COD_FIN!$C$5:$C$52,COD_FIN!$B$5:$B$52)</f>
        <v>SLU</v>
      </c>
      <c r="Z14" s="42">
        <f t="shared" si="6"/>
        <v>290.43788800000004</v>
      </c>
    </row>
    <row r="15" spans="1:26" x14ac:dyDescent="0.3">
      <c r="A15" s="32">
        <f t="shared" si="7"/>
        <v>5</v>
      </c>
      <c r="B15" s="264">
        <v>2750001</v>
      </c>
      <c r="C15" s="265">
        <v>97924</v>
      </c>
      <c r="D15" s="266">
        <v>973318</v>
      </c>
      <c r="E15" s="267">
        <v>40238</v>
      </c>
      <c r="F15" s="268">
        <v>41821</v>
      </c>
      <c r="G15" s="269">
        <v>288</v>
      </c>
      <c r="H15" s="270">
        <v>495.5</v>
      </c>
      <c r="I15" s="270">
        <v>47</v>
      </c>
      <c r="J15" s="269">
        <v>3</v>
      </c>
      <c r="K15" s="271">
        <v>12</v>
      </c>
      <c r="L15" s="272">
        <v>31.92</v>
      </c>
      <c r="M15" s="271">
        <v>12.5</v>
      </c>
      <c r="N15" s="272">
        <v>29.04</v>
      </c>
      <c r="O15" s="273">
        <v>8.1999999999999993</v>
      </c>
      <c r="P15" s="272">
        <v>15.04</v>
      </c>
      <c r="Q15" s="274">
        <v>0.05</v>
      </c>
      <c r="R15" s="272">
        <v>25.3</v>
      </c>
      <c r="S15" s="273">
        <v>-2.9</v>
      </c>
      <c r="T15" s="272">
        <v>17.899999999999999</v>
      </c>
      <c r="U15" s="271">
        <v>-0.1</v>
      </c>
      <c r="V15" s="275">
        <v>10.308999999999999</v>
      </c>
      <c r="W15" s="247">
        <v>286.8</v>
      </c>
      <c r="Y15" s="73" t="str">
        <f>+LOOKUP(B15,COD_FIN!$C$5:$C$52,COD_FIN!$B$5:$B$52)</f>
        <v>HLG</v>
      </c>
      <c r="Z15" s="42">
        <f t="shared" si="6"/>
        <v>286.81199999999995</v>
      </c>
    </row>
    <row r="16" spans="1:26" x14ac:dyDescent="0.3">
      <c r="A16" s="32">
        <f t="shared" si="7"/>
        <v>6</v>
      </c>
      <c r="B16" s="264">
        <v>2840001</v>
      </c>
      <c r="C16" s="265">
        <v>93866</v>
      </c>
      <c r="D16" s="266" t="s">
        <v>78</v>
      </c>
      <c r="E16" s="267">
        <v>39845</v>
      </c>
      <c r="F16" s="268">
        <v>42186</v>
      </c>
      <c r="G16" s="269">
        <v>205</v>
      </c>
      <c r="H16" s="270">
        <v>308.2</v>
      </c>
      <c r="I16" s="270">
        <v>61.991999999999997</v>
      </c>
      <c r="J16" s="269">
        <v>5</v>
      </c>
      <c r="K16" s="271">
        <v>14.6</v>
      </c>
      <c r="L16" s="272">
        <v>51.128</v>
      </c>
      <c r="M16" s="271">
        <v>11.7</v>
      </c>
      <c r="N16" s="272">
        <v>43.648000000000003</v>
      </c>
      <c r="O16" s="273">
        <v>35.1</v>
      </c>
      <c r="P16" s="272">
        <v>34.76</v>
      </c>
      <c r="Q16" s="274">
        <v>-0.04</v>
      </c>
      <c r="R16" s="272">
        <v>43.7</v>
      </c>
      <c r="S16" s="273">
        <v>-0.8</v>
      </c>
      <c r="T16" s="272">
        <v>32.045999999999999</v>
      </c>
      <c r="U16" s="271">
        <v>-3.7</v>
      </c>
      <c r="V16" s="275">
        <v>21.84</v>
      </c>
      <c r="W16" s="247">
        <v>275</v>
      </c>
      <c r="Y16" s="73" t="str">
        <f>+LOOKUP(B16,COD_FIN!$C$5:$C$52,COD_FIN!$B$5:$B$52)</f>
        <v>LAP</v>
      </c>
      <c r="Z16" s="42">
        <f t="shared" si="6"/>
        <v>275.03756800000002</v>
      </c>
    </row>
    <row r="17" spans="1:26" x14ac:dyDescent="0.3">
      <c r="A17" s="32">
        <f t="shared" si="7"/>
        <v>7</v>
      </c>
      <c r="B17" s="264">
        <v>3600001</v>
      </c>
      <c r="C17" s="265">
        <v>82306</v>
      </c>
      <c r="D17" s="266" t="s">
        <v>16</v>
      </c>
      <c r="E17" s="267">
        <v>38047</v>
      </c>
      <c r="F17" s="268">
        <v>41944</v>
      </c>
      <c r="G17" s="269">
        <v>305</v>
      </c>
      <c r="H17" s="270">
        <v>189.4</v>
      </c>
      <c r="I17" s="270">
        <v>65.56</v>
      </c>
      <c r="J17" s="269">
        <v>8</v>
      </c>
      <c r="K17" s="271">
        <v>15.2</v>
      </c>
      <c r="L17" s="272">
        <v>53.326000000000001</v>
      </c>
      <c r="M17" s="271">
        <v>9</v>
      </c>
      <c r="N17" s="272">
        <v>45.591000000000001</v>
      </c>
      <c r="O17" s="273">
        <v>22.4</v>
      </c>
      <c r="P17" s="272">
        <v>34.58</v>
      </c>
      <c r="Q17" s="274">
        <v>0.15</v>
      </c>
      <c r="R17" s="272">
        <v>42.4</v>
      </c>
      <c r="S17" s="273">
        <v>4.9000000000000004</v>
      </c>
      <c r="T17" s="272">
        <v>33.5</v>
      </c>
      <c r="U17" s="271">
        <v>1.7</v>
      </c>
      <c r="V17" s="275">
        <v>26.303999999999998</v>
      </c>
      <c r="W17" s="247">
        <v>272</v>
      </c>
      <c r="Y17" s="73" t="str">
        <f>+LOOKUP(B17,COD_FIN!$C$5:$C$52,COD_FIN!$B$5:$B$52)</f>
        <v>MOS</v>
      </c>
      <c r="Z17" s="42">
        <f t="shared" si="6"/>
        <v>271.97168000000005</v>
      </c>
    </row>
    <row r="18" spans="1:26" x14ac:dyDescent="0.3">
      <c r="A18" s="32">
        <f t="shared" si="7"/>
        <v>8</v>
      </c>
      <c r="B18" s="264">
        <v>550003</v>
      </c>
      <c r="C18" s="265">
        <v>93910</v>
      </c>
      <c r="D18" s="266" t="s">
        <v>349</v>
      </c>
      <c r="E18" s="267">
        <v>39845</v>
      </c>
      <c r="F18" s="268">
        <v>42036</v>
      </c>
      <c r="G18" s="269">
        <v>305</v>
      </c>
      <c r="H18" s="270">
        <v>218.6</v>
      </c>
      <c r="I18" s="270">
        <v>59.73</v>
      </c>
      <c r="J18" s="269">
        <v>4</v>
      </c>
      <c r="K18" s="271">
        <v>14</v>
      </c>
      <c r="L18" s="272">
        <v>41.564999999999998</v>
      </c>
      <c r="M18" s="271">
        <v>9.3000000000000007</v>
      </c>
      <c r="N18" s="272">
        <v>38.975999999999999</v>
      </c>
      <c r="O18" s="273">
        <v>30</v>
      </c>
      <c r="P18" s="272">
        <v>24.795000000000002</v>
      </c>
      <c r="Q18" s="274">
        <v>-0.17</v>
      </c>
      <c r="R18" s="272">
        <v>34.9</v>
      </c>
      <c r="S18" s="273">
        <v>2.4</v>
      </c>
      <c r="T18" s="272">
        <v>29.7</v>
      </c>
      <c r="U18" s="271">
        <v>0.5</v>
      </c>
      <c r="V18" s="275">
        <v>17.253</v>
      </c>
      <c r="W18" s="247">
        <v>271.7</v>
      </c>
      <c r="Y18" s="73" t="str">
        <f>+LOOKUP(B18,COD_FIN!$C$5:$C$52,COD_FIN!$B$5:$B$52)</f>
        <v>HLP</v>
      </c>
      <c r="Z18" s="42">
        <f t="shared" si="6"/>
        <v>271.680544</v>
      </c>
    </row>
    <row r="19" spans="1:26" x14ac:dyDescent="0.3">
      <c r="A19" s="32">
        <f t="shared" si="7"/>
        <v>9</v>
      </c>
      <c r="B19" s="264">
        <v>550003</v>
      </c>
      <c r="C19" s="265">
        <v>86823</v>
      </c>
      <c r="D19" s="266" t="s">
        <v>331</v>
      </c>
      <c r="E19" s="267">
        <v>38961</v>
      </c>
      <c r="F19" s="268">
        <v>42125</v>
      </c>
      <c r="G19" s="269">
        <v>246</v>
      </c>
      <c r="H19" s="270">
        <v>288.3</v>
      </c>
      <c r="I19" s="270">
        <v>63.8</v>
      </c>
      <c r="J19" s="269">
        <v>6</v>
      </c>
      <c r="K19" s="271">
        <v>15</v>
      </c>
      <c r="L19" s="272">
        <v>45.567</v>
      </c>
      <c r="M19" s="271">
        <v>7.8</v>
      </c>
      <c r="N19" s="272">
        <v>42.57</v>
      </c>
      <c r="O19" s="273">
        <v>37.200000000000003</v>
      </c>
      <c r="P19" s="272">
        <v>30.616</v>
      </c>
      <c r="Q19" s="274">
        <v>-0.04</v>
      </c>
      <c r="R19" s="272">
        <v>39.700000000000003</v>
      </c>
      <c r="S19" s="273">
        <v>4.5</v>
      </c>
      <c r="T19" s="272">
        <v>38.299999999999997</v>
      </c>
      <c r="U19" s="271">
        <v>1.8</v>
      </c>
      <c r="V19" s="275">
        <v>27.927</v>
      </c>
      <c r="W19" s="247">
        <v>265.60000000000002</v>
      </c>
      <c r="Y19" s="73" t="str">
        <f>+LOOKUP(B19,COD_FIN!$C$5:$C$52,COD_FIN!$B$5:$B$52)</f>
        <v>HLP</v>
      </c>
      <c r="Z19" s="42">
        <f>+(4.136*K19+3.086*M19-0.005*H19-1.633*S19+2.904*U19-10.921*Q19)*3.2</f>
        <v>265.55148800000001</v>
      </c>
    </row>
    <row r="20" spans="1:26" x14ac:dyDescent="0.3">
      <c r="A20" s="32">
        <f t="shared" si="7"/>
        <v>10</v>
      </c>
      <c r="B20" s="264">
        <v>550003</v>
      </c>
      <c r="C20" s="265">
        <v>106127</v>
      </c>
      <c r="D20" s="266" t="s">
        <v>315</v>
      </c>
      <c r="E20" s="267">
        <v>41214</v>
      </c>
      <c r="F20" s="268">
        <v>41913</v>
      </c>
      <c r="G20" s="269">
        <v>305</v>
      </c>
      <c r="H20" s="270">
        <v>319.7</v>
      </c>
      <c r="I20" s="270">
        <v>44.55</v>
      </c>
      <c r="J20" s="269">
        <v>1</v>
      </c>
      <c r="K20" s="271">
        <v>15.3</v>
      </c>
      <c r="L20" s="272">
        <v>35.64</v>
      </c>
      <c r="M20" s="271">
        <v>9.9</v>
      </c>
      <c r="N20" s="272">
        <v>29.88</v>
      </c>
      <c r="O20" s="273">
        <v>15.4</v>
      </c>
      <c r="P20" s="272">
        <v>18.45</v>
      </c>
      <c r="Q20" s="274">
        <v>-0.14000000000000001</v>
      </c>
      <c r="R20" s="272">
        <v>30.1</v>
      </c>
      <c r="S20" s="273">
        <v>-1.3</v>
      </c>
      <c r="T20" s="272">
        <v>16.5</v>
      </c>
      <c r="U20" s="271">
        <v>-4.7</v>
      </c>
      <c r="V20" s="275">
        <v>6.5519999999999996</v>
      </c>
      <c r="W20" s="247">
        <v>263.2</v>
      </c>
      <c r="Y20" s="73" t="str">
        <f>+LOOKUP(B20,COD_FIN!$C$5:$C$52,COD_FIN!$B$5:$B$52)</f>
        <v>HLP</v>
      </c>
      <c r="Z20" s="42">
        <f t="shared" si="6"/>
        <v>263.15756800000003</v>
      </c>
    </row>
    <row r="21" spans="1:26" x14ac:dyDescent="0.3">
      <c r="A21" s="32">
        <f t="shared" si="7"/>
        <v>11</v>
      </c>
      <c r="B21" s="264">
        <v>2840001</v>
      </c>
      <c r="C21" s="265">
        <v>101439</v>
      </c>
      <c r="D21" s="266" t="s">
        <v>312</v>
      </c>
      <c r="E21" s="267">
        <v>40756</v>
      </c>
      <c r="F21" s="268">
        <v>42095</v>
      </c>
      <c r="G21" s="269">
        <v>301</v>
      </c>
      <c r="H21" s="270">
        <v>-65.099999999999994</v>
      </c>
      <c r="I21" s="270">
        <v>50.71</v>
      </c>
      <c r="J21" s="269">
        <v>2</v>
      </c>
      <c r="K21" s="271">
        <v>22.2</v>
      </c>
      <c r="L21" s="272">
        <v>42.75</v>
      </c>
      <c r="M21" s="271">
        <v>2.9</v>
      </c>
      <c r="N21" s="272">
        <v>34.83</v>
      </c>
      <c r="O21" s="273">
        <v>14.5</v>
      </c>
      <c r="P21" s="272">
        <v>26.37</v>
      </c>
      <c r="Q21" s="274">
        <v>-0.26</v>
      </c>
      <c r="R21" s="272">
        <v>34.1</v>
      </c>
      <c r="S21" s="273">
        <v>1</v>
      </c>
      <c r="T21" s="272">
        <v>20.5</v>
      </c>
      <c r="U21" s="271">
        <v>-7</v>
      </c>
      <c r="V21" s="275">
        <v>9.9960000000000004</v>
      </c>
      <c r="W21" s="247">
        <v>262.3</v>
      </c>
      <c r="Y21" s="73" t="str">
        <f>+LOOKUP(B21,COD_FIN!$C$5:$C$52,COD_FIN!$B$5:$B$52)</f>
        <v>LAP</v>
      </c>
      <c r="Z21" s="42">
        <f t="shared" si="6"/>
        <v>262.31219200000004</v>
      </c>
    </row>
    <row r="22" spans="1:26" x14ac:dyDescent="0.3">
      <c r="A22" s="32">
        <f t="shared" si="7"/>
        <v>12</v>
      </c>
      <c r="B22" s="264">
        <v>550003</v>
      </c>
      <c r="C22" s="265">
        <v>100625</v>
      </c>
      <c r="D22" s="266" t="s">
        <v>317</v>
      </c>
      <c r="E22" s="267">
        <v>40603</v>
      </c>
      <c r="F22" s="268">
        <v>41852</v>
      </c>
      <c r="G22" s="269">
        <v>305</v>
      </c>
      <c r="H22" s="270">
        <v>510.2</v>
      </c>
      <c r="I22" s="270">
        <v>53.9</v>
      </c>
      <c r="J22" s="269">
        <v>2</v>
      </c>
      <c r="K22" s="271">
        <v>11.1</v>
      </c>
      <c r="L22" s="272">
        <v>43.2</v>
      </c>
      <c r="M22" s="271">
        <v>14.7</v>
      </c>
      <c r="N22" s="272">
        <v>36.72</v>
      </c>
      <c r="O22" s="273">
        <v>35</v>
      </c>
      <c r="P22" s="272">
        <v>25.11</v>
      </c>
      <c r="Q22" s="274">
        <v>-0.28999999999999998</v>
      </c>
      <c r="R22" s="272">
        <v>34.6</v>
      </c>
      <c r="S22" s="273">
        <v>1.7</v>
      </c>
      <c r="T22" s="272">
        <v>23.2</v>
      </c>
      <c r="U22" s="271">
        <v>-2.7</v>
      </c>
      <c r="V22" s="275">
        <v>12.627000000000001</v>
      </c>
      <c r="W22" s="247">
        <v>260.10000000000002</v>
      </c>
      <c r="Y22" s="73" t="str">
        <f>+LOOKUP(B22,COD_FIN!$C$5:$C$52,COD_FIN!$B$5:$B$52)</f>
        <v>HLP</v>
      </c>
      <c r="Z22" s="42">
        <f t="shared" si="6"/>
        <v>260.07356799999997</v>
      </c>
    </row>
    <row r="23" spans="1:26" x14ac:dyDescent="0.3">
      <c r="A23" s="32">
        <f t="shared" si="7"/>
        <v>13</v>
      </c>
      <c r="B23" s="264">
        <v>3600001</v>
      </c>
      <c r="C23" s="265">
        <v>85780</v>
      </c>
      <c r="D23" s="266" t="s">
        <v>40</v>
      </c>
      <c r="E23" s="267">
        <v>38869</v>
      </c>
      <c r="F23" s="268">
        <v>42339</v>
      </c>
      <c r="G23" s="269">
        <v>46</v>
      </c>
      <c r="H23" s="270">
        <v>403.6</v>
      </c>
      <c r="I23" s="270">
        <v>57.426000000000002</v>
      </c>
      <c r="J23" s="269">
        <v>7</v>
      </c>
      <c r="K23" s="271">
        <v>10.6</v>
      </c>
      <c r="L23" s="272">
        <v>51.704000000000001</v>
      </c>
      <c r="M23" s="271">
        <v>12.2</v>
      </c>
      <c r="N23" s="272">
        <v>43.423999999999999</v>
      </c>
      <c r="O23" s="273">
        <v>29.2</v>
      </c>
      <c r="P23" s="272">
        <v>33.58</v>
      </c>
      <c r="Q23" s="274">
        <v>0.28000000000000003</v>
      </c>
      <c r="R23" s="272">
        <v>38.9</v>
      </c>
      <c r="S23" s="273">
        <v>2.5</v>
      </c>
      <c r="T23" s="272">
        <v>28.457999999999998</v>
      </c>
      <c r="U23" s="271">
        <v>2.8</v>
      </c>
      <c r="V23" s="275">
        <v>21.436</v>
      </c>
      <c r="W23" s="247">
        <v>257.5</v>
      </c>
      <c r="Y23" s="73" t="str">
        <f>+LOOKUP(B23,COD_FIN!$C$5:$C$52,COD_FIN!$B$5:$B$52)</f>
        <v>MOS</v>
      </c>
      <c r="Z23" s="42">
        <f t="shared" si="6"/>
        <v>257.48358400000001</v>
      </c>
    </row>
    <row r="24" spans="1:26" x14ac:dyDescent="0.3">
      <c r="A24" s="32">
        <f t="shared" si="7"/>
        <v>14</v>
      </c>
      <c r="B24" s="264">
        <v>550003</v>
      </c>
      <c r="C24" s="265">
        <v>98797</v>
      </c>
      <c r="D24" s="266" t="s">
        <v>123</v>
      </c>
      <c r="E24" s="267">
        <v>40422</v>
      </c>
      <c r="F24" s="268">
        <v>42339</v>
      </c>
      <c r="G24" s="269">
        <v>34</v>
      </c>
      <c r="H24" s="270">
        <v>669.3</v>
      </c>
      <c r="I24" s="270">
        <v>51.456000000000003</v>
      </c>
      <c r="J24" s="269">
        <v>4</v>
      </c>
      <c r="K24" s="271">
        <v>12.4</v>
      </c>
      <c r="L24" s="272">
        <v>46.62</v>
      </c>
      <c r="M24" s="271">
        <v>16.2</v>
      </c>
      <c r="N24" s="272">
        <v>41.04</v>
      </c>
      <c r="O24" s="273">
        <v>33.1</v>
      </c>
      <c r="P24" s="272">
        <v>28.8</v>
      </c>
      <c r="Q24" s="274">
        <v>-0.25</v>
      </c>
      <c r="R24" s="272">
        <v>39.299999999999997</v>
      </c>
      <c r="S24" s="273">
        <v>0.2</v>
      </c>
      <c r="T24" s="272">
        <v>27.056999999999999</v>
      </c>
      <c r="U24" s="271">
        <v>-7</v>
      </c>
      <c r="V24" s="275">
        <v>19.099</v>
      </c>
      <c r="W24" s="247">
        <v>256</v>
      </c>
      <c r="Y24" s="73" t="str">
        <f>+LOOKUP(B24,COD_FIN!$C$5:$C$52,COD_FIN!$B$5:$B$52)</f>
        <v>HLP</v>
      </c>
      <c r="Z24" s="42">
        <f t="shared" si="6"/>
        <v>256.02799999999996</v>
      </c>
    </row>
    <row r="25" spans="1:26" x14ac:dyDescent="0.3">
      <c r="A25" s="32">
        <f t="shared" si="7"/>
        <v>15</v>
      </c>
      <c r="B25" s="264">
        <v>2840001</v>
      </c>
      <c r="C25" s="265">
        <v>101433</v>
      </c>
      <c r="D25" s="266" t="s">
        <v>320</v>
      </c>
      <c r="E25" s="267">
        <v>40725</v>
      </c>
      <c r="F25" s="268">
        <v>41974</v>
      </c>
      <c r="G25" s="269">
        <v>305</v>
      </c>
      <c r="H25" s="270">
        <v>455.5</v>
      </c>
      <c r="I25" s="270">
        <v>51.48</v>
      </c>
      <c r="J25" s="269">
        <v>2</v>
      </c>
      <c r="K25" s="271">
        <v>13</v>
      </c>
      <c r="L25" s="272">
        <v>43.74</v>
      </c>
      <c r="M25" s="271">
        <v>11.5</v>
      </c>
      <c r="N25" s="272">
        <v>36</v>
      </c>
      <c r="O25" s="273">
        <v>43.8</v>
      </c>
      <c r="P25" s="272">
        <v>28.26</v>
      </c>
      <c r="Q25" s="274">
        <v>-0.17</v>
      </c>
      <c r="R25" s="272">
        <v>36.700000000000003</v>
      </c>
      <c r="S25" s="273">
        <v>-0.1</v>
      </c>
      <c r="T25" s="272">
        <v>24.5</v>
      </c>
      <c r="U25" s="271">
        <v>-3.6</v>
      </c>
      <c r="V25" s="275">
        <v>11.172000000000001</v>
      </c>
      <c r="W25" s="247">
        <v>251.3</v>
      </c>
      <c r="Y25" s="73" t="str">
        <f>+LOOKUP(B25,COD_FIN!$C$5:$C$52,COD_FIN!$B$5:$B$52)</f>
        <v>LAP</v>
      </c>
      <c r="Z25" s="42">
        <f t="shared" si="6"/>
        <v>251.34390400000004</v>
      </c>
    </row>
    <row r="26" spans="1:26" x14ac:dyDescent="0.3">
      <c r="A26" s="32">
        <f t="shared" si="7"/>
        <v>16</v>
      </c>
      <c r="B26" s="264">
        <v>2840001</v>
      </c>
      <c r="C26" s="265">
        <v>91247</v>
      </c>
      <c r="D26" s="266" t="s">
        <v>311</v>
      </c>
      <c r="E26" s="267">
        <v>39539</v>
      </c>
      <c r="F26" s="268">
        <v>42095</v>
      </c>
      <c r="G26" s="269">
        <v>295</v>
      </c>
      <c r="H26" s="270">
        <v>502.6</v>
      </c>
      <c r="I26" s="270">
        <v>59.51</v>
      </c>
      <c r="J26" s="269">
        <v>5</v>
      </c>
      <c r="K26" s="271">
        <v>13.5</v>
      </c>
      <c r="L26" s="272">
        <v>49.14</v>
      </c>
      <c r="M26" s="271">
        <v>10.5</v>
      </c>
      <c r="N26" s="272">
        <v>40.950000000000003</v>
      </c>
      <c r="O26" s="273">
        <v>34.5</v>
      </c>
      <c r="P26" s="272">
        <v>31.59</v>
      </c>
      <c r="Q26" s="274">
        <v>-0.08</v>
      </c>
      <c r="R26" s="272">
        <v>37.1</v>
      </c>
      <c r="S26" s="273">
        <v>2.7</v>
      </c>
      <c r="T26" s="272">
        <v>29.1</v>
      </c>
      <c r="U26" s="271">
        <v>-1.3</v>
      </c>
      <c r="V26" s="275">
        <v>19.2</v>
      </c>
      <c r="W26" s="247">
        <v>250.9</v>
      </c>
      <c r="Y26" s="73" t="str">
        <f>+LOOKUP(B26,COD_FIN!$C$5:$C$52,COD_FIN!$B$5:$B$52)</f>
        <v>LAP</v>
      </c>
      <c r="Z26" s="42">
        <f t="shared" si="6"/>
        <v>250.929216</v>
      </c>
    </row>
    <row r="27" spans="1:26" x14ac:dyDescent="0.3">
      <c r="A27" s="32">
        <f t="shared" si="7"/>
        <v>17</v>
      </c>
      <c r="B27" s="264">
        <v>2840001</v>
      </c>
      <c r="C27" s="265">
        <v>98898</v>
      </c>
      <c r="D27" s="266" t="s">
        <v>152</v>
      </c>
      <c r="E27" s="267">
        <v>40452</v>
      </c>
      <c r="F27" s="268">
        <v>42125</v>
      </c>
      <c r="G27" s="269">
        <v>270</v>
      </c>
      <c r="H27" s="270">
        <v>270.60000000000002</v>
      </c>
      <c r="I27" s="270">
        <v>54.01</v>
      </c>
      <c r="J27" s="269">
        <v>3</v>
      </c>
      <c r="K27" s="271">
        <v>14.3</v>
      </c>
      <c r="L27" s="272">
        <v>46.26</v>
      </c>
      <c r="M27" s="271">
        <v>14</v>
      </c>
      <c r="N27" s="272">
        <v>37.44</v>
      </c>
      <c r="O27" s="273">
        <v>40.6</v>
      </c>
      <c r="P27" s="272">
        <v>30.06</v>
      </c>
      <c r="Q27" s="274">
        <v>-0.02</v>
      </c>
      <c r="R27" s="272">
        <v>36.9</v>
      </c>
      <c r="S27" s="273">
        <v>2</v>
      </c>
      <c r="T27" s="272">
        <v>22.7</v>
      </c>
      <c r="U27" s="271">
        <v>-6.9</v>
      </c>
      <c r="V27" s="275">
        <v>12.566000000000001</v>
      </c>
      <c r="W27" s="247">
        <v>249.3</v>
      </c>
      <c r="Y27" s="73" t="str">
        <f>+LOOKUP(B27,COD_FIN!$C$5:$C$52,COD_FIN!$B$5:$B$52)</f>
        <v>LAP</v>
      </c>
      <c r="Z27" s="42">
        <f t="shared" si="6"/>
        <v>249.31398400000003</v>
      </c>
    </row>
    <row r="28" spans="1:26" x14ac:dyDescent="0.3">
      <c r="A28" s="32">
        <f t="shared" si="7"/>
        <v>18</v>
      </c>
      <c r="B28" s="264">
        <v>102960001</v>
      </c>
      <c r="C28" s="265">
        <v>84560</v>
      </c>
      <c r="D28" s="266" t="s">
        <v>88</v>
      </c>
      <c r="E28" s="267">
        <v>38718</v>
      </c>
      <c r="F28" s="268">
        <v>42339</v>
      </c>
      <c r="G28" s="269">
        <v>71</v>
      </c>
      <c r="H28" s="270">
        <v>404.5</v>
      </c>
      <c r="I28" s="270">
        <v>65.625</v>
      </c>
      <c r="J28" s="269">
        <v>8</v>
      </c>
      <c r="K28" s="271">
        <v>9.9</v>
      </c>
      <c r="L28" s="272">
        <v>54.9</v>
      </c>
      <c r="M28" s="271">
        <v>10.6</v>
      </c>
      <c r="N28" s="272">
        <v>49.05</v>
      </c>
      <c r="O28" s="273">
        <v>20.3</v>
      </c>
      <c r="P28" s="272">
        <v>38.520000000000003</v>
      </c>
      <c r="Q28" s="274">
        <v>0.03</v>
      </c>
      <c r="R28" s="272">
        <v>46.6</v>
      </c>
      <c r="S28" s="273">
        <v>1.5</v>
      </c>
      <c r="T28" s="272">
        <v>37.24</v>
      </c>
      <c r="U28" s="271">
        <v>2.9</v>
      </c>
      <c r="V28" s="275">
        <v>30.623999999999999</v>
      </c>
      <c r="W28" s="247">
        <v>247.3</v>
      </c>
      <c r="Y28" s="73" t="str">
        <f>+LOOKUP(B28,COD_FIN!$C$5:$C$52,COD_FIN!$B$5:$B$52)</f>
        <v>HLM</v>
      </c>
      <c r="Z28" s="42">
        <f t="shared" si="6"/>
        <v>247.29590400000004</v>
      </c>
    </row>
    <row r="29" spans="1:26" x14ac:dyDescent="0.3">
      <c r="A29" s="32">
        <f t="shared" si="7"/>
        <v>19</v>
      </c>
      <c r="B29" s="264">
        <v>3600001</v>
      </c>
      <c r="C29" s="265">
        <v>98123</v>
      </c>
      <c r="D29" s="266" t="s">
        <v>319</v>
      </c>
      <c r="E29" s="267">
        <v>40269</v>
      </c>
      <c r="F29" s="268">
        <v>41974</v>
      </c>
      <c r="G29" s="269">
        <v>305</v>
      </c>
      <c r="H29" s="270">
        <v>336.1</v>
      </c>
      <c r="I29" s="270">
        <v>61.05</v>
      </c>
      <c r="J29" s="269">
        <v>4</v>
      </c>
      <c r="K29" s="271">
        <v>9.1999999999999993</v>
      </c>
      <c r="L29" s="272">
        <v>51.612000000000002</v>
      </c>
      <c r="M29" s="271">
        <v>9.9</v>
      </c>
      <c r="N29" s="272">
        <v>43.7</v>
      </c>
      <c r="O29" s="273">
        <v>29.3</v>
      </c>
      <c r="P29" s="272">
        <v>33.119999999999997</v>
      </c>
      <c r="Q29" s="274">
        <v>-0.16</v>
      </c>
      <c r="R29" s="272">
        <v>40.1</v>
      </c>
      <c r="S29" s="273">
        <v>-7.4</v>
      </c>
      <c r="T29" s="272">
        <v>29.6</v>
      </c>
      <c r="U29" s="271">
        <v>-2</v>
      </c>
      <c r="V29" s="275">
        <v>17.466000000000001</v>
      </c>
      <c r="W29" s="247">
        <v>239.8</v>
      </c>
      <c r="Y29" s="73" t="str">
        <f>+LOOKUP(B29,COD_FIN!$C$5:$C$52,COD_FIN!$B$5:$B$52)</f>
        <v>MOS</v>
      </c>
      <c r="Z29" s="42">
        <f t="shared" si="6"/>
        <v>239.82611199999997</v>
      </c>
    </row>
    <row r="30" spans="1:26" x14ac:dyDescent="0.3">
      <c r="A30" s="32">
        <f t="shared" si="7"/>
        <v>20</v>
      </c>
      <c r="B30" s="264">
        <v>3600001</v>
      </c>
      <c r="C30" s="265">
        <v>104593</v>
      </c>
      <c r="D30" s="266" t="s">
        <v>350</v>
      </c>
      <c r="E30" s="267">
        <v>41214</v>
      </c>
      <c r="F30" s="268">
        <v>42125</v>
      </c>
      <c r="G30" s="269">
        <v>275</v>
      </c>
      <c r="H30" s="270">
        <v>206.8</v>
      </c>
      <c r="I30" s="270">
        <v>44.99</v>
      </c>
      <c r="J30" s="269">
        <v>1</v>
      </c>
      <c r="K30" s="271">
        <v>12.2</v>
      </c>
      <c r="L30" s="272">
        <v>40.700000000000003</v>
      </c>
      <c r="M30" s="271">
        <v>8</v>
      </c>
      <c r="N30" s="272">
        <v>33.9</v>
      </c>
      <c r="O30" s="273">
        <v>14.7</v>
      </c>
      <c r="P30" s="272">
        <v>22.8</v>
      </c>
      <c r="Q30" s="274">
        <v>-0.19</v>
      </c>
      <c r="R30" s="272">
        <v>34.200000000000003</v>
      </c>
      <c r="S30" s="273">
        <v>-5.0999999999999996</v>
      </c>
      <c r="T30" s="272">
        <v>18.3</v>
      </c>
      <c r="U30" s="271">
        <v>-3.5</v>
      </c>
      <c r="V30" s="275">
        <v>6.3360000000000003</v>
      </c>
      <c r="W30" s="247">
        <v>237.9</v>
      </c>
      <c r="Y30" s="73" t="str">
        <f>+LOOKUP(B30,COD_FIN!$C$5:$C$52,COD_FIN!$B$5:$B$52)</f>
        <v>MOS</v>
      </c>
      <c r="Z30" s="42">
        <f t="shared" si="6"/>
        <v>237.92796799999996</v>
      </c>
    </row>
    <row r="31" spans="1:26" x14ac:dyDescent="0.3">
      <c r="A31" s="32">
        <f t="shared" si="7"/>
        <v>21</v>
      </c>
      <c r="B31" s="264">
        <v>2840001</v>
      </c>
      <c r="C31" s="265">
        <v>81810</v>
      </c>
      <c r="D31" s="266" t="s">
        <v>105</v>
      </c>
      <c r="E31" s="267">
        <v>38200</v>
      </c>
      <c r="F31" s="268">
        <v>42005</v>
      </c>
      <c r="G31" s="269">
        <v>305</v>
      </c>
      <c r="H31" s="270">
        <v>421.5</v>
      </c>
      <c r="I31" s="270">
        <v>67.540000000000006</v>
      </c>
      <c r="J31" s="269">
        <v>8</v>
      </c>
      <c r="K31" s="271">
        <v>13.3</v>
      </c>
      <c r="L31" s="272">
        <v>55.713999999999999</v>
      </c>
      <c r="M31" s="271">
        <v>9.8000000000000007</v>
      </c>
      <c r="N31" s="272">
        <v>48.149000000000001</v>
      </c>
      <c r="O31" s="273">
        <v>29.6</v>
      </c>
      <c r="P31" s="272">
        <v>42.097000000000001</v>
      </c>
      <c r="Q31" s="274">
        <v>-0.11</v>
      </c>
      <c r="R31" s="272">
        <v>48.1</v>
      </c>
      <c r="S31" s="273">
        <v>2.4</v>
      </c>
      <c r="T31" s="272">
        <v>41</v>
      </c>
      <c r="U31" s="271">
        <v>-2.1</v>
      </c>
      <c r="V31" s="275">
        <v>33.695999999999998</v>
      </c>
      <c r="W31" s="247">
        <v>237.8</v>
      </c>
      <c r="Y31" s="73" t="str">
        <f>+LOOKUP(B31,COD_FIN!$C$5:$C$52,COD_FIN!$B$5:$B$52)</f>
        <v>LAP</v>
      </c>
      <c r="Z31" s="42">
        <f t="shared" si="6"/>
        <v>237.84899200000007</v>
      </c>
    </row>
    <row r="32" spans="1:26" x14ac:dyDescent="0.3">
      <c r="A32" s="32">
        <f t="shared" si="7"/>
        <v>22</v>
      </c>
      <c r="B32" s="264">
        <v>106500002</v>
      </c>
      <c r="C32" s="265">
        <v>93421</v>
      </c>
      <c r="D32" s="266" t="s">
        <v>125</v>
      </c>
      <c r="E32" s="267">
        <v>39569</v>
      </c>
      <c r="F32" s="268">
        <v>41974</v>
      </c>
      <c r="G32" s="269">
        <v>305</v>
      </c>
      <c r="H32" s="270">
        <v>562.6</v>
      </c>
      <c r="I32" s="270">
        <v>61.71</v>
      </c>
      <c r="J32" s="269">
        <v>4</v>
      </c>
      <c r="K32" s="271">
        <v>6.7</v>
      </c>
      <c r="L32" s="272">
        <v>48.42</v>
      </c>
      <c r="M32" s="271">
        <v>20.9</v>
      </c>
      <c r="N32" s="272">
        <v>42.93</v>
      </c>
      <c r="O32" s="273">
        <v>31.4</v>
      </c>
      <c r="P32" s="272">
        <v>31.23</v>
      </c>
      <c r="Q32" s="274">
        <v>-0.12</v>
      </c>
      <c r="R32" s="272">
        <v>43.5</v>
      </c>
      <c r="S32" s="273">
        <v>3.8</v>
      </c>
      <c r="T32" s="272">
        <v>31.4</v>
      </c>
      <c r="U32" s="271">
        <v>-3.8</v>
      </c>
      <c r="V32" s="275">
        <v>19.667000000000002</v>
      </c>
      <c r="W32" s="247">
        <v>235.1</v>
      </c>
      <c r="Y32" s="73" t="str">
        <f>+LOOKUP(B32,COD_FIN!$C$5:$C$52,COD_FIN!$B$5:$B$52)</f>
        <v>GVI</v>
      </c>
      <c r="Z32" s="42">
        <f t="shared" si="6"/>
        <v>235.089664</v>
      </c>
    </row>
    <row r="33" spans="1:26" x14ac:dyDescent="0.3">
      <c r="A33" s="32">
        <f t="shared" si="7"/>
        <v>23</v>
      </c>
      <c r="B33" s="264">
        <v>2840001</v>
      </c>
      <c r="C33" s="265">
        <v>104355</v>
      </c>
      <c r="D33" s="266" t="s">
        <v>312</v>
      </c>
      <c r="E33" s="267">
        <v>41275</v>
      </c>
      <c r="F33" s="268">
        <v>42064</v>
      </c>
      <c r="G33" s="269">
        <v>294</v>
      </c>
      <c r="H33" s="270">
        <v>444.9</v>
      </c>
      <c r="I33" s="270">
        <v>45.76</v>
      </c>
      <c r="J33" s="269">
        <v>1</v>
      </c>
      <c r="K33" s="271">
        <v>17.100000000000001</v>
      </c>
      <c r="L33" s="272">
        <v>38.340000000000003</v>
      </c>
      <c r="M33" s="271">
        <v>7.9</v>
      </c>
      <c r="N33" s="272">
        <v>31.86</v>
      </c>
      <c r="O33" s="273">
        <v>25.3</v>
      </c>
      <c r="P33" s="272">
        <v>23.13</v>
      </c>
      <c r="Q33" s="274">
        <v>-0.09</v>
      </c>
      <c r="R33" s="272">
        <v>32.5</v>
      </c>
      <c r="S33" s="273">
        <v>-0.2</v>
      </c>
      <c r="T33" s="272">
        <v>18.8</v>
      </c>
      <c r="U33" s="271">
        <v>-7.2</v>
      </c>
      <c r="V33" s="275">
        <v>7.3440000000000003</v>
      </c>
      <c r="W33" s="247">
        <v>234.5</v>
      </c>
      <c r="Y33" s="73" t="str">
        <f>+LOOKUP(B33,COD_FIN!$C$5:$C$52,COD_FIN!$B$5:$B$52)</f>
        <v>LAP</v>
      </c>
      <c r="Z33" s="42">
        <f t="shared" si="6"/>
        <v>234.49980800000003</v>
      </c>
    </row>
    <row r="34" spans="1:26" x14ac:dyDescent="0.3">
      <c r="A34" s="32">
        <f t="shared" si="7"/>
        <v>24</v>
      </c>
      <c r="B34" s="264">
        <v>3600001</v>
      </c>
      <c r="C34" s="265">
        <v>104595</v>
      </c>
      <c r="D34" s="266" t="s">
        <v>351</v>
      </c>
      <c r="E34" s="267">
        <v>41244</v>
      </c>
      <c r="F34" s="268">
        <v>42309</v>
      </c>
      <c r="G34" s="269">
        <v>90</v>
      </c>
      <c r="H34" s="270">
        <v>462.2</v>
      </c>
      <c r="I34" s="270">
        <v>37.488</v>
      </c>
      <c r="J34" s="269">
        <v>2</v>
      </c>
      <c r="K34" s="271">
        <v>9.1999999999999993</v>
      </c>
      <c r="L34" s="272">
        <v>33.048000000000002</v>
      </c>
      <c r="M34" s="271">
        <v>12.7</v>
      </c>
      <c r="N34" s="272">
        <v>26.475000000000001</v>
      </c>
      <c r="O34" s="273">
        <v>32.9</v>
      </c>
      <c r="P34" s="272">
        <v>21.9</v>
      </c>
      <c r="Q34" s="274">
        <v>0.08</v>
      </c>
      <c r="R34" s="272">
        <v>32.9</v>
      </c>
      <c r="S34" s="273">
        <v>-1.9</v>
      </c>
      <c r="T34" s="272">
        <v>15.228</v>
      </c>
      <c r="U34" s="271">
        <v>-2</v>
      </c>
      <c r="V34" s="275">
        <v>8.5259999999999998</v>
      </c>
      <c r="W34" s="247">
        <v>228.3</v>
      </c>
      <c r="Y34" s="73" t="str">
        <f>+LOOKUP(B34,COD_FIN!$C$5:$C$52,COD_FIN!$B$5:$B$52)</f>
        <v>MOS</v>
      </c>
      <c r="Z34" s="42">
        <f t="shared" si="6"/>
        <v>228.33094400000004</v>
      </c>
    </row>
    <row r="35" spans="1:26" x14ac:dyDescent="0.3">
      <c r="A35" s="32">
        <f t="shared" si="7"/>
        <v>25</v>
      </c>
      <c r="B35" s="264">
        <v>106500002</v>
      </c>
      <c r="C35" s="265">
        <v>93440</v>
      </c>
      <c r="D35" s="266" t="s">
        <v>125</v>
      </c>
      <c r="E35" s="267">
        <v>39783</v>
      </c>
      <c r="F35" s="268">
        <v>42278</v>
      </c>
      <c r="G35" s="269">
        <v>76</v>
      </c>
      <c r="H35" s="270">
        <v>105.1</v>
      </c>
      <c r="I35" s="270">
        <v>56.56</v>
      </c>
      <c r="J35" s="269">
        <v>5</v>
      </c>
      <c r="K35" s="271">
        <v>14.5</v>
      </c>
      <c r="L35" s="272">
        <v>45.134999999999998</v>
      </c>
      <c r="M35" s="271">
        <v>10.199999999999999</v>
      </c>
      <c r="N35" s="272">
        <v>40.119999999999997</v>
      </c>
      <c r="O35" s="273">
        <v>9.3000000000000007</v>
      </c>
      <c r="P35" s="272">
        <v>28.56</v>
      </c>
      <c r="Q35" s="274">
        <v>-0.05</v>
      </c>
      <c r="R35" s="272">
        <v>43.4</v>
      </c>
      <c r="S35" s="273">
        <v>3.7</v>
      </c>
      <c r="T35" s="272">
        <v>28.428000000000001</v>
      </c>
      <c r="U35" s="271">
        <v>-5</v>
      </c>
      <c r="V35" s="275">
        <v>21.84</v>
      </c>
      <c r="W35" s="247">
        <v>226.9</v>
      </c>
      <c r="Y35" s="73" t="str">
        <f>+LOOKUP(B35,COD_FIN!$C$5:$C$52,COD_FIN!$B$5:$B$52)</f>
        <v>GVI</v>
      </c>
      <c r="Z35" s="42">
        <f t="shared" si="6"/>
        <v>226.90447999999998</v>
      </c>
    </row>
    <row r="36" spans="1:26" x14ac:dyDescent="0.3">
      <c r="A36" s="32">
        <f t="shared" si="7"/>
        <v>26</v>
      </c>
      <c r="B36" s="264">
        <v>2750001</v>
      </c>
      <c r="C36" s="265">
        <v>95029</v>
      </c>
      <c r="D36" s="266" t="s">
        <v>306</v>
      </c>
      <c r="E36" s="267">
        <v>39904</v>
      </c>
      <c r="F36" s="268">
        <v>41821</v>
      </c>
      <c r="G36" s="269">
        <v>290</v>
      </c>
      <c r="H36" s="270">
        <v>518.6</v>
      </c>
      <c r="I36" s="270">
        <v>52.015000000000001</v>
      </c>
      <c r="J36" s="269">
        <v>3</v>
      </c>
      <c r="K36" s="271">
        <v>15.3</v>
      </c>
      <c r="L36" s="272">
        <v>34.72</v>
      </c>
      <c r="M36" s="271">
        <v>7.8</v>
      </c>
      <c r="N36" s="272">
        <v>33.200000000000003</v>
      </c>
      <c r="O36" s="273">
        <v>9.6999999999999993</v>
      </c>
      <c r="P36" s="272">
        <v>18.559999999999999</v>
      </c>
      <c r="Q36" s="274">
        <v>-0.22</v>
      </c>
      <c r="R36" s="272">
        <v>32.4</v>
      </c>
      <c r="S36" s="273">
        <v>2.9</v>
      </c>
      <c r="T36" s="272">
        <v>29.3</v>
      </c>
      <c r="U36" s="271">
        <v>-4.0999999999999996</v>
      </c>
      <c r="V36" s="275">
        <v>16.286999999999999</v>
      </c>
      <c r="W36" s="247">
        <v>225.7</v>
      </c>
      <c r="Y36" s="73" t="str">
        <f>+LOOKUP(B36,COD_FIN!$C$5:$C$52,COD_FIN!$B$5:$B$52)</f>
        <v>HLG</v>
      </c>
      <c r="Z36" s="42">
        <f t="shared" si="6"/>
        <v>225.66118400000002</v>
      </c>
    </row>
    <row r="37" spans="1:26" x14ac:dyDescent="0.3">
      <c r="A37" s="32">
        <f t="shared" si="7"/>
        <v>27</v>
      </c>
      <c r="B37" s="264">
        <v>80001</v>
      </c>
      <c r="C37" s="265">
        <v>102808</v>
      </c>
      <c r="D37" s="266">
        <v>8</v>
      </c>
      <c r="E37" s="267">
        <v>40725</v>
      </c>
      <c r="F37" s="268">
        <v>42125</v>
      </c>
      <c r="G37" s="269">
        <v>266</v>
      </c>
      <c r="H37" s="270">
        <v>422.8</v>
      </c>
      <c r="I37" s="270">
        <v>46.542999999999999</v>
      </c>
      <c r="J37" s="269">
        <v>2</v>
      </c>
      <c r="K37" s="271">
        <v>9</v>
      </c>
      <c r="L37" s="272">
        <v>38.520000000000003</v>
      </c>
      <c r="M37" s="271">
        <v>13.6</v>
      </c>
      <c r="N37" s="272">
        <v>31.86</v>
      </c>
      <c r="O37" s="273">
        <v>19.399999999999999</v>
      </c>
      <c r="P37" s="272">
        <v>23.22</v>
      </c>
      <c r="Q37" s="274">
        <v>-0.23</v>
      </c>
      <c r="R37" s="272">
        <v>29.6</v>
      </c>
      <c r="S37" s="273">
        <v>1.2</v>
      </c>
      <c r="T37" s="272">
        <v>16.600000000000001</v>
      </c>
      <c r="U37" s="271">
        <v>-2.6</v>
      </c>
      <c r="V37" s="275">
        <v>7.4480000000000004</v>
      </c>
      <c r="W37" s="247">
        <v>224.3</v>
      </c>
      <c r="Y37" s="73" t="str">
        <f>+LOOKUP(B37,COD_FIN!$C$5:$C$52,COD_FIN!$B$5:$B$52)</f>
        <v>SLU</v>
      </c>
      <c r="Z37" s="42">
        <f t="shared" si="6"/>
        <v>224.26057600000004</v>
      </c>
    </row>
    <row r="38" spans="1:26" x14ac:dyDescent="0.3">
      <c r="A38" s="32">
        <f t="shared" si="7"/>
        <v>28</v>
      </c>
      <c r="B38" s="264">
        <v>3600001</v>
      </c>
      <c r="C38" s="265">
        <v>89623</v>
      </c>
      <c r="D38" s="266" t="s">
        <v>66</v>
      </c>
      <c r="E38" s="267">
        <v>39234</v>
      </c>
      <c r="F38" s="268">
        <v>42125</v>
      </c>
      <c r="G38" s="269">
        <v>268</v>
      </c>
      <c r="H38" s="270">
        <v>312.2</v>
      </c>
      <c r="I38" s="270">
        <v>63.03</v>
      </c>
      <c r="J38" s="269">
        <v>5</v>
      </c>
      <c r="K38" s="271">
        <v>14.2</v>
      </c>
      <c r="L38" s="272">
        <v>55.084000000000003</v>
      </c>
      <c r="M38" s="271">
        <v>8.4</v>
      </c>
      <c r="N38" s="272">
        <v>46.53</v>
      </c>
      <c r="O38" s="273">
        <v>36.9</v>
      </c>
      <c r="P38" s="272">
        <v>37.975999999999999</v>
      </c>
      <c r="Q38" s="274">
        <v>0.08</v>
      </c>
      <c r="R38" s="272">
        <v>44.9</v>
      </c>
      <c r="S38" s="273">
        <v>7.4</v>
      </c>
      <c r="T38" s="272">
        <v>32.9</v>
      </c>
      <c r="U38" s="271">
        <v>-0.4</v>
      </c>
      <c r="V38" s="275">
        <v>23.2</v>
      </c>
      <c r="W38" s="247">
        <v>220.7</v>
      </c>
      <c r="Y38" s="73" t="str">
        <f>+LOOKUP(B38,COD_FIN!$C$5:$C$52,COD_FIN!$B$5:$B$52)</f>
        <v>MOS</v>
      </c>
      <c r="Z38" s="42">
        <f t="shared" si="6"/>
        <v>220.71398400000004</v>
      </c>
    </row>
    <row r="39" spans="1:26" x14ac:dyDescent="0.3">
      <c r="A39" s="32">
        <f t="shared" si="7"/>
        <v>29</v>
      </c>
      <c r="B39" s="264">
        <v>3600001</v>
      </c>
      <c r="C39" s="265">
        <v>98130</v>
      </c>
      <c r="D39" s="266" t="s">
        <v>126</v>
      </c>
      <c r="E39" s="267">
        <v>40299</v>
      </c>
      <c r="F39" s="268">
        <v>42278</v>
      </c>
      <c r="G39" s="269">
        <v>104</v>
      </c>
      <c r="H39" s="270">
        <v>462.3</v>
      </c>
      <c r="I39" s="270">
        <v>58.853999999999999</v>
      </c>
      <c r="J39" s="269">
        <v>4</v>
      </c>
      <c r="K39" s="271">
        <v>9.6999999999999993</v>
      </c>
      <c r="L39" s="272">
        <v>53.28</v>
      </c>
      <c r="M39" s="271">
        <v>11.1</v>
      </c>
      <c r="N39" s="272">
        <v>45.72</v>
      </c>
      <c r="O39" s="273">
        <v>37</v>
      </c>
      <c r="P39" s="272">
        <v>37.979999999999997</v>
      </c>
      <c r="Q39" s="274">
        <v>0.17</v>
      </c>
      <c r="R39" s="272">
        <v>46.7</v>
      </c>
      <c r="S39" s="273">
        <v>-5.7</v>
      </c>
      <c r="T39" s="272">
        <v>34.9</v>
      </c>
      <c r="U39" s="271">
        <v>-3.7</v>
      </c>
      <c r="V39" s="275">
        <v>21.797000000000001</v>
      </c>
      <c r="W39" s="247">
        <v>220.1</v>
      </c>
      <c r="Y39" s="73" t="str">
        <f>+LOOKUP(B39,COD_FIN!$C$5:$C$52,COD_FIN!$B$5:$B$52)</f>
        <v>MOS</v>
      </c>
      <c r="Z39" s="42">
        <f t="shared" si="6"/>
        <v>220.06089599999996</v>
      </c>
    </row>
    <row r="40" spans="1:26" x14ac:dyDescent="0.3">
      <c r="A40" s="32">
        <f t="shared" si="7"/>
        <v>30</v>
      </c>
      <c r="B40" s="264">
        <v>3600001</v>
      </c>
      <c r="C40" s="265">
        <v>99554</v>
      </c>
      <c r="D40" s="266" t="s">
        <v>321</v>
      </c>
      <c r="E40" s="267">
        <v>40483</v>
      </c>
      <c r="F40" s="268">
        <v>42339</v>
      </c>
      <c r="G40" s="269">
        <v>56</v>
      </c>
      <c r="H40" s="270">
        <v>327.2</v>
      </c>
      <c r="I40" s="270">
        <v>47.616</v>
      </c>
      <c r="J40" s="269">
        <v>4</v>
      </c>
      <c r="K40" s="271">
        <v>14.4</v>
      </c>
      <c r="L40" s="272">
        <v>42.886000000000003</v>
      </c>
      <c r="M40" s="271">
        <v>6.2</v>
      </c>
      <c r="N40" s="272">
        <v>35.104999999999997</v>
      </c>
      <c r="O40" s="273">
        <v>27.7</v>
      </c>
      <c r="P40" s="272">
        <v>30.515000000000001</v>
      </c>
      <c r="Q40" s="274">
        <v>-0.05</v>
      </c>
      <c r="R40" s="272">
        <v>36.5</v>
      </c>
      <c r="S40" s="273">
        <v>0.8</v>
      </c>
      <c r="T40" s="272">
        <v>22.010999999999999</v>
      </c>
      <c r="U40" s="271">
        <v>-2.7</v>
      </c>
      <c r="V40" s="275">
        <v>15.265000000000001</v>
      </c>
      <c r="W40" s="247">
        <v>219.1</v>
      </c>
      <c r="Y40" s="73" t="str">
        <f>+LOOKUP(B40,COD_FIN!$C$5:$C$52,COD_FIN!$B$5:$B$52)</f>
        <v>MOS</v>
      </c>
      <c r="Z40" s="42">
        <f t="shared" si="6"/>
        <v>219.05424000000005</v>
      </c>
    </row>
    <row r="41" spans="1:26" x14ac:dyDescent="0.3">
      <c r="A41" s="32">
        <f t="shared" si="7"/>
        <v>31</v>
      </c>
      <c r="B41" s="264">
        <v>3600001</v>
      </c>
      <c r="C41" s="265">
        <v>99532</v>
      </c>
      <c r="D41" s="266" t="s">
        <v>321</v>
      </c>
      <c r="E41" s="267">
        <v>40513</v>
      </c>
      <c r="F41" s="268">
        <v>42125</v>
      </c>
      <c r="G41" s="269">
        <v>169</v>
      </c>
      <c r="H41" s="270">
        <v>35.4</v>
      </c>
      <c r="I41" s="270">
        <v>49.56</v>
      </c>
      <c r="J41" s="269">
        <v>3</v>
      </c>
      <c r="K41" s="271">
        <v>13</v>
      </c>
      <c r="L41" s="272">
        <v>44.677999999999997</v>
      </c>
      <c r="M41" s="271">
        <v>7.9</v>
      </c>
      <c r="N41" s="272">
        <v>35.066000000000003</v>
      </c>
      <c r="O41" s="273">
        <v>24.7</v>
      </c>
      <c r="P41" s="272">
        <v>29.815000000000001</v>
      </c>
      <c r="Q41" s="274">
        <v>0.13</v>
      </c>
      <c r="R41" s="272">
        <v>35.200000000000003</v>
      </c>
      <c r="S41" s="273">
        <v>0.1</v>
      </c>
      <c r="T41" s="272">
        <v>22.6</v>
      </c>
      <c r="U41" s="271">
        <v>-3</v>
      </c>
      <c r="V41" s="275">
        <v>12.077999999999999</v>
      </c>
      <c r="W41" s="247">
        <v>216.6</v>
      </c>
      <c r="Y41" s="73" t="str">
        <f>+LOOKUP(B41,COD_FIN!$C$5:$C$52,COD_FIN!$B$5:$B$52)</f>
        <v>MOS</v>
      </c>
      <c r="Z41" s="42">
        <f t="shared" si="6"/>
        <v>216.56118399999997</v>
      </c>
    </row>
    <row r="42" spans="1:26" x14ac:dyDescent="0.3">
      <c r="A42" s="32">
        <f t="shared" si="7"/>
        <v>32</v>
      </c>
      <c r="B42" s="264">
        <v>3600001</v>
      </c>
      <c r="C42" s="265">
        <v>88171</v>
      </c>
      <c r="D42" s="266" t="s">
        <v>107</v>
      </c>
      <c r="E42" s="267">
        <v>38961</v>
      </c>
      <c r="F42" s="268">
        <v>42036</v>
      </c>
      <c r="G42" s="269">
        <v>305</v>
      </c>
      <c r="H42" s="270">
        <v>159.19999999999999</v>
      </c>
      <c r="I42" s="270">
        <v>60.39</v>
      </c>
      <c r="J42" s="269">
        <v>6</v>
      </c>
      <c r="K42" s="271">
        <v>11.5</v>
      </c>
      <c r="L42" s="272">
        <v>51.3</v>
      </c>
      <c r="M42" s="271">
        <v>7.6</v>
      </c>
      <c r="N42" s="272">
        <v>42.595999999999997</v>
      </c>
      <c r="O42" s="273">
        <v>30.3</v>
      </c>
      <c r="P42" s="272">
        <v>36.524000000000001</v>
      </c>
      <c r="Q42" s="274">
        <v>0.2</v>
      </c>
      <c r="R42" s="272">
        <v>40.200000000000003</v>
      </c>
      <c r="S42" s="273">
        <v>1.8</v>
      </c>
      <c r="T42" s="272">
        <v>27.5</v>
      </c>
      <c r="U42" s="271">
        <v>0.4</v>
      </c>
      <c r="V42" s="275">
        <v>18.704999999999998</v>
      </c>
      <c r="W42" s="247">
        <v>212</v>
      </c>
      <c r="Y42" s="73" t="str">
        <f>+LOOKUP(B42,COD_FIN!$C$5:$C$52,COD_FIN!$B$5:$B$52)</f>
        <v>MOS</v>
      </c>
      <c r="Z42" s="42">
        <f t="shared" si="6"/>
        <v>212.03071999999995</v>
      </c>
    </row>
    <row r="43" spans="1:26" x14ac:dyDescent="0.3">
      <c r="A43" s="32">
        <f t="shared" si="7"/>
        <v>33</v>
      </c>
      <c r="B43" s="264">
        <v>106500002</v>
      </c>
      <c r="C43" s="265">
        <v>93438</v>
      </c>
      <c r="D43" s="266" t="s">
        <v>93</v>
      </c>
      <c r="E43" s="267">
        <v>39753</v>
      </c>
      <c r="F43" s="268">
        <v>42156</v>
      </c>
      <c r="G43" s="269">
        <v>207</v>
      </c>
      <c r="H43" s="270">
        <v>286.89999999999998</v>
      </c>
      <c r="I43" s="270">
        <v>62.423999999999999</v>
      </c>
      <c r="J43" s="269">
        <v>5</v>
      </c>
      <c r="K43" s="271">
        <v>15.6</v>
      </c>
      <c r="L43" s="272">
        <v>44.454999999999998</v>
      </c>
      <c r="M43" s="271">
        <v>6.4</v>
      </c>
      <c r="N43" s="272">
        <v>40.715000000000003</v>
      </c>
      <c r="O43" s="273">
        <v>20.100000000000001</v>
      </c>
      <c r="P43" s="272">
        <v>25.67</v>
      </c>
      <c r="Q43" s="274">
        <v>-0.01</v>
      </c>
      <c r="R43" s="272">
        <v>44.4</v>
      </c>
      <c r="S43" s="273">
        <v>0.9</v>
      </c>
      <c r="T43" s="272">
        <v>30.87</v>
      </c>
      <c r="U43" s="271">
        <v>-5.6</v>
      </c>
      <c r="V43" s="275">
        <v>20.96</v>
      </c>
      <c r="W43" s="247">
        <v>208.7</v>
      </c>
      <c r="Y43" s="73" t="str">
        <f>+LOOKUP(B43,COD_FIN!$C$5:$C$52,COD_FIN!$B$5:$B$52)</f>
        <v>GVI</v>
      </c>
      <c r="Z43" s="42">
        <f t="shared" si="6"/>
        <v>208.68675200000004</v>
      </c>
    </row>
    <row r="44" spans="1:26" x14ac:dyDescent="0.3">
      <c r="A44" s="32">
        <f t="shared" si="7"/>
        <v>34</v>
      </c>
      <c r="B44" s="264">
        <v>3600001</v>
      </c>
      <c r="C44" s="265">
        <v>98131</v>
      </c>
      <c r="D44" s="266" t="s">
        <v>89</v>
      </c>
      <c r="E44" s="267">
        <v>40330</v>
      </c>
      <c r="F44" s="268">
        <v>42217</v>
      </c>
      <c r="G44" s="269">
        <v>169</v>
      </c>
      <c r="H44" s="270">
        <v>390.2</v>
      </c>
      <c r="I44" s="270">
        <v>54.908000000000001</v>
      </c>
      <c r="J44" s="269">
        <v>4</v>
      </c>
      <c r="K44" s="271">
        <v>11.5</v>
      </c>
      <c r="L44" s="272">
        <v>47.414999999999999</v>
      </c>
      <c r="M44" s="271">
        <v>8.6</v>
      </c>
      <c r="N44" s="272">
        <v>38.366999999999997</v>
      </c>
      <c r="O44" s="273">
        <v>25.6</v>
      </c>
      <c r="P44" s="272">
        <v>32.451000000000001</v>
      </c>
      <c r="Q44" s="274">
        <v>0.15</v>
      </c>
      <c r="R44" s="272">
        <v>40</v>
      </c>
      <c r="S44" s="273">
        <v>0.7</v>
      </c>
      <c r="T44" s="272">
        <v>26.4</v>
      </c>
      <c r="U44" s="271">
        <v>-1.8</v>
      </c>
      <c r="V44" s="275">
        <v>15.194000000000001</v>
      </c>
      <c r="W44" s="247">
        <v>205.3</v>
      </c>
      <c r="Y44" s="73" t="str">
        <f>+LOOKUP(B44,COD_FIN!$C$5:$C$52,COD_FIN!$B$5:$B$52)</f>
        <v>MOS</v>
      </c>
      <c r="Z44" s="42">
        <f t="shared" si="6"/>
        <v>205.26128000000006</v>
      </c>
    </row>
    <row r="45" spans="1:26" x14ac:dyDescent="0.3">
      <c r="A45" s="32">
        <f t="shared" si="7"/>
        <v>35</v>
      </c>
      <c r="B45" s="264">
        <v>2840001</v>
      </c>
      <c r="C45" s="265">
        <v>104346</v>
      </c>
      <c r="D45" s="266" t="s">
        <v>152</v>
      </c>
      <c r="E45" s="267">
        <v>41183</v>
      </c>
      <c r="F45" s="268">
        <v>42095</v>
      </c>
      <c r="G45" s="269">
        <v>273</v>
      </c>
      <c r="H45" s="270">
        <v>85.1</v>
      </c>
      <c r="I45" s="270">
        <v>42.619</v>
      </c>
      <c r="J45" s="269">
        <v>1</v>
      </c>
      <c r="K45" s="271">
        <v>15.6</v>
      </c>
      <c r="L45" s="272">
        <v>37.113</v>
      </c>
      <c r="M45" s="271">
        <v>6.2</v>
      </c>
      <c r="N45" s="272">
        <v>29.725999999999999</v>
      </c>
      <c r="O45" s="273">
        <v>18.7</v>
      </c>
      <c r="P45" s="272">
        <v>22.783999999999999</v>
      </c>
      <c r="Q45" s="274">
        <v>-0.01</v>
      </c>
      <c r="R45" s="272">
        <v>32.1</v>
      </c>
      <c r="S45" s="273">
        <v>0.2</v>
      </c>
      <c r="T45" s="272">
        <v>16.600000000000001</v>
      </c>
      <c r="U45" s="271">
        <v>-6.5</v>
      </c>
      <c r="V45" s="275">
        <v>8.1143999999999998</v>
      </c>
      <c r="W45" s="247">
        <v>205.2</v>
      </c>
      <c r="Y45" s="73" t="str">
        <f>+LOOKUP(B45,COD_FIN!$C$5:$C$52,COD_FIN!$B$5:$B$52)</f>
        <v>LAP</v>
      </c>
      <c r="Z45" s="42">
        <f t="shared" si="6"/>
        <v>205.23491200000004</v>
      </c>
    </row>
    <row r="46" spans="1:26" x14ac:dyDescent="0.3">
      <c r="A46" s="32">
        <f t="shared" si="7"/>
        <v>36</v>
      </c>
      <c r="B46" s="264">
        <v>3600001</v>
      </c>
      <c r="C46" s="265">
        <v>96195</v>
      </c>
      <c r="D46" s="266">
        <v>53951308</v>
      </c>
      <c r="E46" s="267">
        <v>39904</v>
      </c>
      <c r="F46" s="268">
        <v>42156</v>
      </c>
      <c r="G46" s="269">
        <v>233</v>
      </c>
      <c r="H46" s="270">
        <v>51</v>
      </c>
      <c r="I46" s="270">
        <v>55.481000000000002</v>
      </c>
      <c r="J46" s="269">
        <v>5</v>
      </c>
      <c r="K46" s="271">
        <v>12.7</v>
      </c>
      <c r="L46" s="272">
        <v>47.970999999999997</v>
      </c>
      <c r="M46" s="271">
        <v>2.2000000000000002</v>
      </c>
      <c r="N46" s="272">
        <v>37.290999999999997</v>
      </c>
      <c r="O46" s="273">
        <v>14</v>
      </c>
      <c r="P46" s="272">
        <v>32.396000000000001</v>
      </c>
      <c r="Q46" s="274">
        <v>-0.02</v>
      </c>
      <c r="R46" s="272">
        <v>36.700000000000003</v>
      </c>
      <c r="S46" s="273">
        <v>-0.9</v>
      </c>
      <c r="T46" s="272">
        <v>22.6</v>
      </c>
      <c r="U46" s="271">
        <v>1.1000000000000001</v>
      </c>
      <c r="V46" s="275">
        <v>14.4</v>
      </c>
      <c r="W46" s="247">
        <v>204.6</v>
      </c>
      <c r="Y46" s="73" t="str">
        <f>+LOOKUP(B46,COD_FIN!$C$5:$C$52,COD_FIN!$B$5:$B$52)</f>
        <v>MOS</v>
      </c>
      <c r="Z46" s="42">
        <f t="shared" si="6"/>
        <v>204.62054400000002</v>
      </c>
    </row>
    <row r="47" spans="1:26" x14ac:dyDescent="0.3">
      <c r="A47" s="32">
        <f t="shared" si="7"/>
        <v>37</v>
      </c>
      <c r="B47" s="264">
        <v>102960001</v>
      </c>
      <c r="C47" s="265">
        <v>96727</v>
      </c>
      <c r="D47" s="266" t="s">
        <v>124</v>
      </c>
      <c r="E47" s="267">
        <v>40238</v>
      </c>
      <c r="F47" s="268">
        <v>41974</v>
      </c>
      <c r="G47" s="269">
        <v>305</v>
      </c>
      <c r="H47" s="270">
        <v>397.2</v>
      </c>
      <c r="I47" s="270">
        <v>51.92</v>
      </c>
      <c r="J47" s="269">
        <v>3</v>
      </c>
      <c r="K47" s="271">
        <v>6.1</v>
      </c>
      <c r="L47" s="272">
        <v>35.04</v>
      </c>
      <c r="M47" s="271">
        <v>13.7</v>
      </c>
      <c r="N47" s="272">
        <v>34.92</v>
      </c>
      <c r="O47" s="273">
        <v>35.700000000000003</v>
      </c>
      <c r="P47" s="272">
        <v>22.05</v>
      </c>
      <c r="Q47" s="274">
        <v>-0.04</v>
      </c>
      <c r="R47" s="272">
        <v>32.6</v>
      </c>
      <c r="S47" s="273">
        <v>-2.2999999999999998</v>
      </c>
      <c r="T47" s="272">
        <v>23.1</v>
      </c>
      <c r="U47" s="271">
        <v>-2</v>
      </c>
      <c r="V47" s="275">
        <v>11.773</v>
      </c>
      <c r="W47" s="247">
        <v>204.5</v>
      </c>
      <c r="Y47" s="73" t="str">
        <f>+LOOKUP(B47,COD_FIN!$C$5:$C$52,COD_FIN!$B$5:$B$52)</f>
        <v>HLM</v>
      </c>
      <c r="Z47" s="42">
        <f t="shared" si="6"/>
        <v>204.50092799999999</v>
      </c>
    </row>
    <row r="48" spans="1:26" x14ac:dyDescent="0.3">
      <c r="A48" s="32">
        <f t="shared" si="7"/>
        <v>38</v>
      </c>
      <c r="B48" s="264">
        <v>3600001</v>
      </c>
      <c r="C48" s="265">
        <v>102341</v>
      </c>
      <c r="D48" s="266" t="s">
        <v>284</v>
      </c>
      <c r="E48" s="267">
        <v>40878</v>
      </c>
      <c r="F48" s="268">
        <v>41944</v>
      </c>
      <c r="G48" s="269">
        <v>305</v>
      </c>
      <c r="H48" s="270">
        <v>223.9</v>
      </c>
      <c r="I48" s="270">
        <v>49.594999999999999</v>
      </c>
      <c r="J48" s="269">
        <v>2</v>
      </c>
      <c r="K48" s="271">
        <v>13</v>
      </c>
      <c r="L48" s="272">
        <v>42.93</v>
      </c>
      <c r="M48" s="271">
        <v>8.1999999999999993</v>
      </c>
      <c r="N48" s="272">
        <v>34.83</v>
      </c>
      <c r="O48" s="273">
        <v>27.1</v>
      </c>
      <c r="P48" s="272">
        <v>27.27</v>
      </c>
      <c r="Q48" s="274">
        <v>0.02</v>
      </c>
      <c r="R48" s="272">
        <v>35.5</v>
      </c>
      <c r="S48" s="273">
        <v>-2</v>
      </c>
      <c r="T48" s="272">
        <v>21.9</v>
      </c>
      <c r="U48" s="271">
        <v>-5.9</v>
      </c>
      <c r="V48" s="275">
        <v>9.8979999999999997</v>
      </c>
      <c r="W48" s="247">
        <v>204.4</v>
      </c>
      <c r="Y48" s="73" t="str">
        <f>+LOOKUP(B48,COD_FIN!$C$5:$C$52,COD_FIN!$B$5:$B$52)</f>
        <v>MOS</v>
      </c>
      <c r="Z48" s="42">
        <f t="shared" si="6"/>
        <v>204.376576</v>
      </c>
    </row>
    <row r="49" spans="1:26" x14ac:dyDescent="0.3">
      <c r="A49" s="32">
        <f t="shared" si="7"/>
        <v>39</v>
      </c>
      <c r="B49" s="264">
        <v>2750001</v>
      </c>
      <c r="C49" s="265">
        <v>98290</v>
      </c>
      <c r="D49" s="266">
        <v>5140</v>
      </c>
      <c r="E49" s="267">
        <v>40269</v>
      </c>
      <c r="F49" s="268">
        <v>41791</v>
      </c>
      <c r="G49" s="269">
        <v>305</v>
      </c>
      <c r="H49" s="270">
        <v>258.7</v>
      </c>
      <c r="I49" s="270">
        <v>47.8</v>
      </c>
      <c r="J49" s="269">
        <v>3</v>
      </c>
      <c r="K49" s="271">
        <v>6</v>
      </c>
      <c r="L49" s="272">
        <v>31.12</v>
      </c>
      <c r="M49" s="271">
        <v>10.7</v>
      </c>
      <c r="N49" s="272">
        <v>29.36</v>
      </c>
      <c r="O49" s="273">
        <v>1.8</v>
      </c>
      <c r="P49" s="272">
        <v>13.52</v>
      </c>
      <c r="Q49" s="274">
        <v>0.04</v>
      </c>
      <c r="R49" s="272">
        <v>25.2</v>
      </c>
      <c r="S49" s="273">
        <v>-5.5</v>
      </c>
      <c r="T49" s="272">
        <v>20.100000000000001</v>
      </c>
      <c r="U49" s="271">
        <v>-0.6</v>
      </c>
      <c r="V49" s="275">
        <v>12.138999999999999</v>
      </c>
      <c r="W49" s="247">
        <v>202.7</v>
      </c>
      <c r="Y49" s="73" t="str">
        <f>+LOOKUP(B49,COD_FIN!$C$5:$C$52,COD_FIN!$B$5:$B$52)</f>
        <v>HLG</v>
      </c>
      <c r="Z49" s="42">
        <f t="shared" si="6"/>
        <v>202.70387199999999</v>
      </c>
    </row>
    <row r="50" spans="1:26" x14ac:dyDescent="0.3">
      <c r="A50" s="32">
        <f t="shared" si="7"/>
        <v>40</v>
      </c>
      <c r="B50" s="264">
        <v>3600001</v>
      </c>
      <c r="C50" s="265">
        <v>85774</v>
      </c>
      <c r="D50" s="266" t="s">
        <v>1</v>
      </c>
      <c r="E50" s="267">
        <v>38687</v>
      </c>
      <c r="F50" s="268">
        <v>41852</v>
      </c>
      <c r="G50" s="269">
        <v>305</v>
      </c>
      <c r="H50" s="270">
        <v>102.7</v>
      </c>
      <c r="I50" s="270">
        <v>63.03</v>
      </c>
      <c r="J50" s="269">
        <v>6</v>
      </c>
      <c r="K50" s="271">
        <v>13.7</v>
      </c>
      <c r="L50" s="272">
        <v>52.29</v>
      </c>
      <c r="M50" s="271">
        <v>5.2</v>
      </c>
      <c r="N50" s="272">
        <v>44.1</v>
      </c>
      <c r="O50" s="273">
        <v>15.2</v>
      </c>
      <c r="P50" s="272">
        <v>35.729999999999997</v>
      </c>
      <c r="Q50" s="274">
        <v>-0.01</v>
      </c>
      <c r="R50" s="272">
        <v>40.1</v>
      </c>
      <c r="S50" s="273">
        <v>4.9000000000000004</v>
      </c>
      <c r="T50" s="272">
        <v>33.5</v>
      </c>
      <c r="U50" s="271">
        <v>-0.6</v>
      </c>
      <c r="V50" s="275">
        <v>23.228999999999999</v>
      </c>
      <c r="W50" s="247">
        <v>200.2</v>
      </c>
      <c r="Y50" s="73" t="str">
        <f>+LOOKUP(B50,COD_FIN!$C$5:$C$52,COD_FIN!$B$5:$B$52)</f>
        <v>MOS</v>
      </c>
      <c r="Z50" s="42">
        <f t="shared" si="6"/>
        <v>200.198432</v>
      </c>
    </row>
    <row r="51" spans="1:26" x14ac:dyDescent="0.3">
      <c r="A51" s="32">
        <f t="shared" si="7"/>
        <v>41</v>
      </c>
      <c r="B51" s="264">
        <v>3600001</v>
      </c>
      <c r="C51" s="265">
        <v>96222</v>
      </c>
      <c r="D51" s="266">
        <v>72688</v>
      </c>
      <c r="E51" s="267">
        <v>40148</v>
      </c>
      <c r="F51" s="268">
        <v>42095</v>
      </c>
      <c r="G51" s="269">
        <v>305</v>
      </c>
      <c r="H51" s="270">
        <v>342.6</v>
      </c>
      <c r="I51" s="270">
        <v>53.02</v>
      </c>
      <c r="J51" s="269">
        <v>4</v>
      </c>
      <c r="K51" s="271">
        <v>10</v>
      </c>
      <c r="L51" s="272">
        <v>47.709000000000003</v>
      </c>
      <c r="M51" s="271">
        <v>6.5</v>
      </c>
      <c r="N51" s="272">
        <v>36.642000000000003</v>
      </c>
      <c r="O51" s="273">
        <v>28</v>
      </c>
      <c r="P51" s="272">
        <v>32.085000000000001</v>
      </c>
      <c r="Q51" s="274">
        <v>-0.1</v>
      </c>
      <c r="R51" s="272">
        <v>34.1</v>
      </c>
      <c r="S51" s="273">
        <v>0.6</v>
      </c>
      <c r="T51" s="272">
        <v>20.100000000000001</v>
      </c>
      <c r="U51" s="271">
        <v>0.7</v>
      </c>
      <c r="V51" s="275">
        <v>10.507999999999999</v>
      </c>
      <c r="W51" s="247">
        <v>197.9</v>
      </c>
      <c r="Y51" s="73" t="str">
        <f>+LOOKUP(B51,COD_FIN!$C$5:$C$52,COD_FIN!$B$5:$B$52)</f>
        <v>MOS</v>
      </c>
      <c r="Z51" s="42">
        <f t="shared" si="6"/>
        <v>197.92352000000002</v>
      </c>
    </row>
    <row r="52" spans="1:26" x14ac:dyDescent="0.3">
      <c r="A52" s="32">
        <f t="shared" si="7"/>
        <v>42</v>
      </c>
      <c r="B52" s="264">
        <v>2840001</v>
      </c>
      <c r="C52" s="265">
        <v>102932</v>
      </c>
      <c r="D52" s="266" t="s">
        <v>307</v>
      </c>
      <c r="E52" s="267">
        <v>40940</v>
      </c>
      <c r="F52" s="268">
        <v>42095</v>
      </c>
      <c r="G52" s="269">
        <v>293</v>
      </c>
      <c r="H52" s="270">
        <v>263.10000000000002</v>
      </c>
      <c r="I52" s="270">
        <v>51.92</v>
      </c>
      <c r="J52" s="269">
        <v>2</v>
      </c>
      <c r="K52" s="271">
        <v>15</v>
      </c>
      <c r="L52" s="272">
        <v>44.19</v>
      </c>
      <c r="M52" s="271">
        <v>5.8</v>
      </c>
      <c r="N52" s="272">
        <v>36.18</v>
      </c>
      <c r="O52" s="273">
        <v>25.8</v>
      </c>
      <c r="P52" s="272">
        <v>28.44</v>
      </c>
      <c r="Q52" s="274">
        <v>0.08</v>
      </c>
      <c r="R52" s="272">
        <v>36.200000000000003</v>
      </c>
      <c r="S52" s="273">
        <v>3.2</v>
      </c>
      <c r="T52" s="272">
        <v>21.9</v>
      </c>
      <c r="U52" s="271">
        <v>-3.7</v>
      </c>
      <c r="V52" s="275">
        <v>9.9469999999999992</v>
      </c>
      <c r="W52" s="247">
        <v>197.7</v>
      </c>
      <c r="Y52" s="73" t="str">
        <f>+LOOKUP(B52,COD_FIN!$C$5:$C$52,COD_FIN!$B$5:$B$52)</f>
        <v>LAP</v>
      </c>
      <c r="Z52" s="42">
        <f t="shared" si="6"/>
        <v>197.69350400000002</v>
      </c>
    </row>
    <row r="53" spans="1:26" x14ac:dyDescent="0.3">
      <c r="A53" s="32">
        <f t="shared" si="7"/>
        <v>43</v>
      </c>
      <c r="B53" s="264">
        <v>1640001</v>
      </c>
      <c r="C53" s="265">
        <v>84820</v>
      </c>
      <c r="D53" s="266" t="s">
        <v>352</v>
      </c>
      <c r="E53" s="267">
        <v>38657</v>
      </c>
      <c r="F53" s="268">
        <v>41883</v>
      </c>
      <c r="G53" s="269">
        <v>305</v>
      </c>
      <c r="H53" s="270">
        <v>274.39999999999998</v>
      </c>
      <c r="I53" s="270">
        <v>54.695999999999998</v>
      </c>
      <c r="J53" s="269">
        <v>5</v>
      </c>
      <c r="K53" s="271">
        <v>6.6</v>
      </c>
      <c r="L53" s="272">
        <v>41.582999999999998</v>
      </c>
      <c r="M53" s="271">
        <v>9.6</v>
      </c>
      <c r="N53" s="272">
        <v>35.026000000000003</v>
      </c>
      <c r="O53" s="273">
        <v>18.100000000000001</v>
      </c>
      <c r="P53" s="272">
        <v>24.9</v>
      </c>
      <c r="Q53" s="274">
        <v>-0.11</v>
      </c>
      <c r="R53" s="272">
        <v>35.200000000000003</v>
      </c>
      <c r="S53" s="273">
        <v>1.6</v>
      </c>
      <c r="T53" s="272">
        <v>24.7</v>
      </c>
      <c r="U53" s="271">
        <v>2.6</v>
      </c>
      <c r="V53" s="275">
        <v>16.32</v>
      </c>
      <c r="W53" s="247">
        <v>197.4</v>
      </c>
      <c r="Y53" s="73" t="str">
        <f>+LOOKUP(B53,COD_FIN!$C$5:$C$52,COD_FIN!$B$5:$B$52)</f>
        <v>ACM</v>
      </c>
      <c r="Z53" s="42">
        <f t="shared" si="6"/>
        <v>197.40835200000001</v>
      </c>
    </row>
    <row r="54" spans="1:26" x14ac:dyDescent="0.3">
      <c r="A54" s="32">
        <f t="shared" si="7"/>
        <v>44</v>
      </c>
      <c r="B54" s="264">
        <v>3600001</v>
      </c>
      <c r="C54" s="265">
        <v>101940</v>
      </c>
      <c r="D54" s="266" t="s">
        <v>284</v>
      </c>
      <c r="E54" s="267">
        <v>40817</v>
      </c>
      <c r="F54" s="268">
        <v>41944</v>
      </c>
      <c r="G54" s="269">
        <v>305</v>
      </c>
      <c r="H54" s="270">
        <v>536.1</v>
      </c>
      <c r="I54" s="270">
        <v>50.49</v>
      </c>
      <c r="J54" s="269">
        <v>2</v>
      </c>
      <c r="K54" s="271">
        <v>11.4</v>
      </c>
      <c r="L54" s="272">
        <v>48</v>
      </c>
      <c r="M54" s="271">
        <v>7.7</v>
      </c>
      <c r="N54" s="272">
        <v>39</v>
      </c>
      <c r="O54" s="273">
        <v>32.6</v>
      </c>
      <c r="P54" s="272">
        <v>30.4</v>
      </c>
      <c r="Q54" s="274">
        <v>-0.13</v>
      </c>
      <c r="R54" s="272">
        <v>35.799999999999997</v>
      </c>
      <c r="S54" s="273">
        <v>-1.5</v>
      </c>
      <c r="T54" s="272">
        <v>22.6</v>
      </c>
      <c r="U54" s="271">
        <v>-3.6</v>
      </c>
      <c r="V54" s="275">
        <v>10.29</v>
      </c>
      <c r="W54" s="247">
        <v>197.3</v>
      </c>
      <c r="Y54" s="73" t="str">
        <f>+LOOKUP(B54,COD_FIN!$C$5:$C$52,COD_FIN!$B$5:$B$52)</f>
        <v>MOS</v>
      </c>
      <c r="Z54" s="42">
        <f t="shared" si="6"/>
        <v>197.27017600000002</v>
      </c>
    </row>
    <row r="55" spans="1:26" x14ac:dyDescent="0.3">
      <c r="A55" s="32">
        <f t="shared" si="7"/>
        <v>45</v>
      </c>
      <c r="B55" s="264">
        <v>3600001</v>
      </c>
      <c r="C55" s="265">
        <v>96215</v>
      </c>
      <c r="D55" s="266" t="s">
        <v>109</v>
      </c>
      <c r="E55" s="267">
        <v>40118</v>
      </c>
      <c r="F55" s="268">
        <v>42125</v>
      </c>
      <c r="G55" s="269">
        <v>194</v>
      </c>
      <c r="H55" s="270">
        <v>195.1</v>
      </c>
      <c r="I55" s="270">
        <v>56.375999999999998</v>
      </c>
      <c r="J55" s="269">
        <v>4</v>
      </c>
      <c r="K55" s="271">
        <v>11.1</v>
      </c>
      <c r="L55" s="272">
        <v>50.127000000000002</v>
      </c>
      <c r="M55" s="271">
        <v>9.8000000000000007</v>
      </c>
      <c r="N55" s="272">
        <v>41.012999999999998</v>
      </c>
      <c r="O55" s="273">
        <v>19.899999999999999</v>
      </c>
      <c r="P55" s="272">
        <v>33.665999999999997</v>
      </c>
      <c r="Q55" s="274">
        <v>0.03</v>
      </c>
      <c r="R55" s="272">
        <v>37.5</v>
      </c>
      <c r="S55" s="273">
        <v>1.5</v>
      </c>
      <c r="T55" s="272">
        <v>26.2</v>
      </c>
      <c r="U55" s="271">
        <v>-3.8</v>
      </c>
      <c r="V55" s="275">
        <v>16.045999999999999</v>
      </c>
      <c r="W55" s="247">
        <v>196.4</v>
      </c>
      <c r="Y55" s="73" t="str">
        <f>+LOOKUP(B55,COD_FIN!$C$5:$C$52,COD_FIN!$B$5:$B$52)</f>
        <v>MOS</v>
      </c>
      <c r="Z55" s="42">
        <f t="shared" si="6"/>
        <v>196.366624</v>
      </c>
    </row>
    <row r="56" spans="1:26" x14ac:dyDescent="0.3">
      <c r="A56" s="32">
        <f t="shared" si="7"/>
        <v>46</v>
      </c>
      <c r="B56" s="264">
        <v>102960001</v>
      </c>
      <c r="C56" s="265">
        <v>96730</v>
      </c>
      <c r="D56" s="266" t="s">
        <v>123</v>
      </c>
      <c r="E56" s="267">
        <v>40238</v>
      </c>
      <c r="F56" s="268">
        <v>42217</v>
      </c>
      <c r="G56" s="269">
        <v>191</v>
      </c>
      <c r="H56" s="270">
        <v>305.3</v>
      </c>
      <c r="I56" s="270">
        <v>56.808</v>
      </c>
      <c r="J56" s="269">
        <v>4</v>
      </c>
      <c r="K56" s="271">
        <v>11.7</v>
      </c>
      <c r="L56" s="272">
        <v>43.47</v>
      </c>
      <c r="M56" s="271">
        <v>10.5</v>
      </c>
      <c r="N56" s="272">
        <v>40.049999999999997</v>
      </c>
      <c r="O56" s="273">
        <v>22.2</v>
      </c>
      <c r="P56" s="272">
        <v>25.92</v>
      </c>
      <c r="Q56" s="274">
        <v>-0.4</v>
      </c>
      <c r="R56" s="272">
        <v>38.6</v>
      </c>
      <c r="S56" s="273">
        <v>1.1000000000000001</v>
      </c>
      <c r="T56" s="272">
        <v>29.792000000000002</v>
      </c>
      <c r="U56" s="271">
        <v>-7.5</v>
      </c>
      <c r="V56" s="275">
        <v>18.957000000000001</v>
      </c>
      <c r="W56" s="247">
        <v>192.2</v>
      </c>
      <c r="Y56" s="73" t="str">
        <f>+LOOKUP(B56,COD_FIN!$C$5:$C$52,COD_FIN!$B$5:$B$52)</f>
        <v>HLM</v>
      </c>
      <c r="Z56" s="42">
        <f t="shared" si="6"/>
        <v>192.19135999999997</v>
      </c>
    </row>
    <row r="57" spans="1:26" x14ac:dyDescent="0.3">
      <c r="A57" s="32">
        <f t="shared" si="7"/>
        <v>47</v>
      </c>
      <c r="B57" s="264">
        <v>550003</v>
      </c>
      <c r="C57" s="265">
        <v>90647</v>
      </c>
      <c r="D57" s="266" t="s">
        <v>66</v>
      </c>
      <c r="E57" s="267">
        <v>39295</v>
      </c>
      <c r="F57" s="268">
        <v>42036</v>
      </c>
      <c r="G57" s="269">
        <v>305</v>
      </c>
      <c r="H57" s="270">
        <v>415.5</v>
      </c>
      <c r="I57" s="270">
        <v>64.239999999999995</v>
      </c>
      <c r="J57" s="269">
        <v>6</v>
      </c>
      <c r="K57" s="271">
        <v>9.6999999999999993</v>
      </c>
      <c r="L57" s="272">
        <v>48.110999999999997</v>
      </c>
      <c r="M57" s="271">
        <v>7.8</v>
      </c>
      <c r="N57" s="272">
        <v>42.978000000000002</v>
      </c>
      <c r="O57" s="273">
        <v>24</v>
      </c>
      <c r="P57" s="272">
        <v>30.536999999999999</v>
      </c>
      <c r="Q57" s="274">
        <v>-0.2</v>
      </c>
      <c r="R57" s="272">
        <v>41.8</v>
      </c>
      <c r="S57" s="273">
        <v>0.8</v>
      </c>
      <c r="T57" s="272">
        <v>34.1</v>
      </c>
      <c r="U57" s="271">
        <v>-1.4</v>
      </c>
      <c r="V57" s="275">
        <v>25.491</v>
      </c>
      <c r="W57" s="247">
        <v>188.6</v>
      </c>
      <c r="Y57" s="73" t="str">
        <f>+LOOKUP(B57,COD_FIN!$C$5:$C$52,COD_FIN!$B$5:$B$52)</f>
        <v>HLP</v>
      </c>
      <c r="Z57" s="42">
        <f t="shared" si="6"/>
        <v>188.55903999999998</v>
      </c>
    </row>
    <row r="58" spans="1:26" x14ac:dyDescent="0.3">
      <c r="A58" s="32">
        <f t="shared" si="7"/>
        <v>48</v>
      </c>
      <c r="B58" s="264">
        <v>3600001</v>
      </c>
      <c r="C58" s="265">
        <v>85776</v>
      </c>
      <c r="D58" s="266" t="s">
        <v>14</v>
      </c>
      <c r="E58" s="267">
        <v>38687</v>
      </c>
      <c r="F58" s="268">
        <v>42339</v>
      </c>
      <c r="G58" s="269">
        <v>63</v>
      </c>
      <c r="H58" s="270">
        <v>106.3</v>
      </c>
      <c r="I58" s="270">
        <v>58.606999999999999</v>
      </c>
      <c r="J58" s="269">
        <v>8</v>
      </c>
      <c r="K58" s="271">
        <v>8</v>
      </c>
      <c r="L58" s="272">
        <v>50.052</v>
      </c>
      <c r="M58" s="271">
        <v>6.1</v>
      </c>
      <c r="N58" s="272">
        <v>41.537999999999997</v>
      </c>
      <c r="O58" s="273">
        <v>15.9</v>
      </c>
      <c r="P58" s="272">
        <v>34.83</v>
      </c>
      <c r="Q58" s="274">
        <v>0.05</v>
      </c>
      <c r="R58" s="272">
        <v>39.1</v>
      </c>
      <c r="S58" s="273">
        <v>-1.2</v>
      </c>
      <c r="T58" s="272">
        <v>32.49</v>
      </c>
      <c r="U58" s="271">
        <v>1.8</v>
      </c>
      <c r="V58" s="275">
        <v>24.576000000000001</v>
      </c>
      <c r="W58" s="247">
        <v>185.7</v>
      </c>
      <c r="Y58" s="73" t="str">
        <f>+LOOKUP(B58,COD_FIN!$C$5:$C$52,COD_FIN!$B$5:$B$52)</f>
        <v>MOS</v>
      </c>
      <c r="Z58" s="42">
        <f t="shared" si="6"/>
        <v>185.66991999999999</v>
      </c>
    </row>
    <row r="59" spans="1:26" x14ac:dyDescent="0.3">
      <c r="A59" s="32">
        <f t="shared" si="7"/>
        <v>49</v>
      </c>
      <c r="B59" s="264">
        <v>550003</v>
      </c>
      <c r="C59" s="265">
        <v>96852</v>
      </c>
      <c r="D59" s="266" t="s">
        <v>343</v>
      </c>
      <c r="E59" s="267">
        <v>40210</v>
      </c>
      <c r="F59" s="268">
        <v>41883</v>
      </c>
      <c r="G59" s="269">
        <v>305</v>
      </c>
      <c r="H59" s="270">
        <v>443.9</v>
      </c>
      <c r="I59" s="270">
        <v>55.66</v>
      </c>
      <c r="J59" s="269">
        <v>3</v>
      </c>
      <c r="K59" s="271">
        <v>7.4</v>
      </c>
      <c r="L59" s="272">
        <v>39.69</v>
      </c>
      <c r="M59" s="271">
        <v>10.6</v>
      </c>
      <c r="N59" s="272">
        <v>37.619999999999997</v>
      </c>
      <c r="O59" s="273">
        <v>24.7</v>
      </c>
      <c r="P59" s="272">
        <v>24.75</v>
      </c>
      <c r="Q59" s="274">
        <v>-7.0000000000000007E-2</v>
      </c>
      <c r="R59" s="272">
        <v>35.1</v>
      </c>
      <c r="S59" s="273">
        <v>-1</v>
      </c>
      <c r="T59" s="272">
        <v>26.1</v>
      </c>
      <c r="U59" s="271">
        <v>-1.9</v>
      </c>
      <c r="V59" s="275">
        <v>13.42</v>
      </c>
      <c r="W59" s="247">
        <v>185.5</v>
      </c>
      <c r="Y59" s="73" t="str">
        <f>+LOOKUP(B59,COD_FIN!$C$5:$C$52,COD_FIN!$B$5:$B$52)</f>
        <v>HLP</v>
      </c>
      <c r="Z59" s="42">
        <f t="shared" si="6"/>
        <v>185.53078400000004</v>
      </c>
    </row>
    <row r="60" spans="1:26" x14ac:dyDescent="0.3">
      <c r="A60" s="32">
        <f t="shared" si="7"/>
        <v>50</v>
      </c>
      <c r="B60" s="264">
        <v>80001</v>
      </c>
      <c r="C60" s="265">
        <v>100058</v>
      </c>
      <c r="D60" s="266">
        <v>8</v>
      </c>
      <c r="E60" s="267">
        <v>40603</v>
      </c>
      <c r="F60" s="268">
        <v>42278</v>
      </c>
      <c r="G60" s="269">
        <v>126</v>
      </c>
      <c r="H60" s="270">
        <v>501.6</v>
      </c>
      <c r="I60" s="270">
        <v>48.616</v>
      </c>
      <c r="J60" s="269">
        <v>3</v>
      </c>
      <c r="K60" s="271">
        <v>3.7</v>
      </c>
      <c r="L60" s="272">
        <v>41.14</v>
      </c>
      <c r="M60" s="271">
        <v>14.7</v>
      </c>
      <c r="N60" s="272">
        <v>33.49</v>
      </c>
      <c r="O60" s="273">
        <v>26.6</v>
      </c>
      <c r="P60" s="272">
        <v>26.01</v>
      </c>
      <c r="Q60" s="274">
        <v>-0.21</v>
      </c>
      <c r="R60" s="272">
        <v>32.5</v>
      </c>
      <c r="S60" s="273">
        <v>-3.2</v>
      </c>
      <c r="T60" s="272">
        <v>18.786000000000001</v>
      </c>
      <c r="U60" s="271">
        <v>-2.7</v>
      </c>
      <c r="V60" s="275">
        <v>10.186999999999999</v>
      </c>
      <c r="W60" s="247">
        <v>185.1</v>
      </c>
      <c r="Y60" s="73" t="str">
        <f>+LOOKUP(B60,COD_FIN!$C$5:$C$52,COD_FIN!$B$5:$B$52)</f>
        <v>SLU</v>
      </c>
      <c r="Z60" s="42">
        <f t="shared" si="6"/>
        <v>185.080352</v>
      </c>
    </row>
    <row r="61" spans="1:26" x14ac:dyDescent="0.3">
      <c r="B61" s="89"/>
      <c r="Q61" s="109"/>
    </row>
    <row r="62" spans="1:26" x14ac:dyDescent="0.3">
      <c r="B62" s="89"/>
      <c r="Q62" s="109"/>
    </row>
    <row r="63" spans="1:26" x14ac:dyDescent="0.3">
      <c r="B63" s="89"/>
      <c r="Q63" s="109"/>
    </row>
    <row r="64" spans="1:26" x14ac:dyDescent="0.3">
      <c r="B64" s="89"/>
      <c r="Q64" s="109"/>
    </row>
    <row r="65" spans="2:17" x14ac:dyDescent="0.3">
      <c r="B65" s="89"/>
      <c r="Q65" s="109"/>
    </row>
    <row r="66" spans="2:17" x14ac:dyDescent="0.3">
      <c r="B66" s="89"/>
      <c r="Q66" s="109"/>
    </row>
    <row r="67" spans="2:17" x14ac:dyDescent="0.3">
      <c r="B67" s="89"/>
    </row>
    <row r="68" spans="2:17" x14ac:dyDescent="0.3">
      <c r="B68" s="89"/>
    </row>
    <row r="69" spans="2:17" x14ac:dyDescent="0.3">
      <c r="B69" s="89"/>
    </row>
    <row r="70" spans="2:17" x14ac:dyDescent="0.3">
      <c r="B70" s="89"/>
    </row>
    <row r="71" spans="2:17" x14ac:dyDescent="0.3">
      <c r="B71" s="89"/>
    </row>
    <row r="72" spans="2:17" x14ac:dyDescent="0.3">
      <c r="B72" s="89"/>
    </row>
    <row r="73" spans="2:17" x14ac:dyDescent="0.3">
      <c r="B73" s="89"/>
    </row>
    <row r="74" spans="2:17" x14ac:dyDescent="0.3">
      <c r="B74" s="89"/>
    </row>
    <row r="75" spans="2:17" x14ac:dyDescent="0.3">
      <c r="B75" s="89"/>
    </row>
    <row r="76" spans="2:17" x14ac:dyDescent="0.3">
      <c r="B76" s="89"/>
    </row>
    <row r="77" spans="2:17" x14ac:dyDescent="0.3">
      <c r="B77" s="89"/>
    </row>
    <row r="78" spans="2:17" x14ac:dyDescent="0.3">
      <c r="B78" s="89"/>
    </row>
    <row r="79" spans="2:17" x14ac:dyDescent="0.3">
      <c r="B79" s="89"/>
    </row>
    <row r="80" spans="2:17" x14ac:dyDescent="0.3">
      <c r="B80" s="89"/>
    </row>
    <row r="81" spans="2:2" x14ac:dyDescent="0.3">
      <c r="B81" s="89"/>
    </row>
    <row r="82" spans="2:2" x14ac:dyDescent="0.3">
      <c r="B82" s="89"/>
    </row>
    <row r="83" spans="2:2" x14ac:dyDescent="0.3">
      <c r="B83" s="89"/>
    </row>
    <row r="84" spans="2:2" x14ac:dyDescent="0.3">
      <c r="B84" s="89"/>
    </row>
    <row r="85" spans="2:2" x14ac:dyDescent="0.3">
      <c r="B85" s="89"/>
    </row>
    <row r="86" spans="2:2" x14ac:dyDescent="0.3">
      <c r="B86" s="89"/>
    </row>
    <row r="87" spans="2:2" x14ac:dyDescent="0.3">
      <c r="B87" s="89"/>
    </row>
    <row r="88" spans="2:2" x14ac:dyDescent="0.3">
      <c r="B88" s="89"/>
    </row>
    <row r="89" spans="2:2" x14ac:dyDescent="0.3">
      <c r="B89" s="89"/>
    </row>
    <row r="90" spans="2:2" x14ac:dyDescent="0.3">
      <c r="B90" s="89"/>
    </row>
    <row r="91" spans="2:2" x14ac:dyDescent="0.3">
      <c r="B91" s="89"/>
    </row>
    <row r="92" spans="2:2" x14ac:dyDescent="0.3">
      <c r="B92" s="89"/>
    </row>
    <row r="93" spans="2:2" x14ac:dyDescent="0.3">
      <c r="B93" s="89"/>
    </row>
    <row r="94" spans="2:2" x14ac:dyDescent="0.3">
      <c r="B94" s="89"/>
    </row>
    <row r="95" spans="2:2" x14ac:dyDescent="0.3">
      <c r="B95" s="89"/>
    </row>
    <row r="96" spans="2:2" x14ac:dyDescent="0.3">
      <c r="B96" s="89"/>
    </row>
    <row r="97" spans="2:23" s="25" customFormat="1" x14ac:dyDescent="0.3">
      <c r="B97" s="89"/>
      <c r="C97" s="92"/>
      <c r="D97" s="88"/>
      <c r="E97" s="48"/>
      <c r="F97" s="54"/>
      <c r="G97" s="28"/>
      <c r="H97" s="42"/>
      <c r="I97" s="43"/>
      <c r="J97" s="28"/>
      <c r="K97" s="42"/>
      <c r="L97" s="84"/>
      <c r="M97" s="42"/>
      <c r="N97" s="84"/>
      <c r="O97" s="29"/>
      <c r="P97" s="84"/>
      <c r="Q97" s="29"/>
      <c r="R97" s="84"/>
      <c r="S97" s="26"/>
      <c r="T97" s="84"/>
      <c r="U97" s="42"/>
      <c r="V97" s="29"/>
      <c r="W97" s="248"/>
    </row>
    <row r="98" spans="2:23" x14ac:dyDescent="0.3">
      <c r="B98" s="89"/>
    </row>
    <row r="99" spans="2:23" x14ac:dyDescent="0.3">
      <c r="B99" s="89"/>
    </row>
    <row r="100" spans="2:23" x14ac:dyDescent="0.3">
      <c r="B100" s="89"/>
    </row>
    <row r="101" spans="2:23" x14ac:dyDescent="0.3">
      <c r="B101" s="89"/>
    </row>
    <row r="102" spans="2:23" x14ac:dyDescent="0.3">
      <c r="B102" s="89"/>
    </row>
    <row r="103" spans="2:23" x14ac:dyDescent="0.3">
      <c r="B103" s="89"/>
    </row>
    <row r="104" spans="2:23" x14ac:dyDescent="0.3">
      <c r="B104" s="89"/>
    </row>
    <row r="105" spans="2:23" x14ac:dyDescent="0.3">
      <c r="B105" s="89"/>
    </row>
    <row r="106" spans="2:23" x14ac:dyDescent="0.3">
      <c r="B106" s="89"/>
    </row>
    <row r="107" spans="2:23" x14ac:dyDescent="0.3">
      <c r="B107" s="89"/>
    </row>
    <row r="108" spans="2:23" x14ac:dyDescent="0.3">
      <c r="B108" s="89"/>
    </row>
    <row r="109" spans="2:23" x14ac:dyDescent="0.3">
      <c r="B109" s="89"/>
    </row>
    <row r="110" spans="2:23" x14ac:dyDescent="0.3">
      <c r="B110" s="89"/>
    </row>
    <row r="111" spans="2:23" x14ac:dyDescent="0.3">
      <c r="B111" s="89"/>
    </row>
    <row r="112" spans="2:23" x14ac:dyDescent="0.3">
      <c r="B112" s="89"/>
    </row>
    <row r="113" spans="2:2" x14ac:dyDescent="0.3">
      <c r="B113" s="89"/>
    </row>
    <row r="114" spans="2:2" x14ac:dyDescent="0.3">
      <c r="B114" s="89"/>
    </row>
    <row r="115" spans="2:2" x14ac:dyDescent="0.3">
      <c r="B115" s="89"/>
    </row>
    <row r="116" spans="2:2" x14ac:dyDescent="0.3">
      <c r="B116" s="89"/>
    </row>
    <row r="117" spans="2:2" x14ac:dyDescent="0.3">
      <c r="B117" s="89"/>
    </row>
    <row r="118" spans="2:2" x14ac:dyDescent="0.3">
      <c r="B118" s="89"/>
    </row>
    <row r="119" spans="2:2" x14ac:dyDescent="0.3">
      <c r="B119" s="89"/>
    </row>
    <row r="120" spans="2:2" x14ac:dyDescent="0.3">
      <c r="B120" s="89"/>
    </row>
    <row r="121" spans="2:2" x14ac:dyDescent="0.3">
      <c r="B121" s="89"/>
    </row>
    <row r="122" spans="2:2" x14ac:dyDescent="0.3">
      <c r="B122" s="89"/>
    </row>
    <row r="123" spans="2:2" x14ac:dyDescent="0.3">
      <c r="B123" s="89"/>
    </row>
    <row r="124" spans="2:2" x14ac:dyDescent="0.3">
      <c r="B124" s="89"/>
    </row>
    <row r="125" spans="2:2" x14ac:dyDescent="0.3">
      <c r="B125" s="89"/>
    </row>
    <row r="126" spans="2:2" x14ac:dyDescent="0.3">
      <c r="B126" s="89"/>
    </row>
    <row r="127" spans="2:2" x14ac:dyDescent="0.3">
      <c r="B127" s="89"/>
    </row>
    <row r="128" spans="2:2" x14ac:dyDescent="0.3">
      <c r="B128" s="89"/>
    </row>
    <row r="129" spans="2:21" x14ac:dyDescent="0.3">
      <c r="B129" s="89"/>
    </row>
    <row r="130" spans="2:21" x14ac:dyDescent="0.3">
      <c r="B130" s="89"/>
    </row>
    <row r="131" spans="2:21" x14ac:dyDescent="0.3">
      <c r="B131" s="89"/>
    </row>
    <row r="132" spans="2:21" x14ac:dyDescent="0.3">
      <c r="B132" s="89"/>
    </row>
    <row r="133" spans="2:21" x14ac:dyDescent="0.3">
      <c r="B133" s="89"/>
    </row>
    <row r="134" spans="2:21" x14ac:dyDescent="0.3">
      <c r="B134" s="89"/>
    </row>
    <row r="135" spans="2:21" x14ac:dyDescent="0.3">
      <c r="B135" s="89"/>
    </row>
    <row r="136" spans="2:21" x14ac:dyDescent="0.3">
      <c r="B136" s="89"/>
    </row>
    <row r="137" spans="2:21" x14ac:dyDescent="0.3">
      <c r="B137" s="94"/>
      <c r="C137" s="91"/>
      <c r="D137" s="51"/>
      <c r="F137" s="48"/>
      <c r="H137" s="26"/>
      <c r="I137" s="29"/>
      <c r="K137" s="26"/>
      <c r="M137" s="26"/>
      <c r="U137" s="26"/>
    </row>
    <row r="138" spans="2:21" x14ac:dyDescent="0.3">
      <c r="B138" s="89"/>
    </row>
    <row r="139" spans="2:21" x14ac:dyDescent="0.3">
      <c r="B139" s="89"/>
    </row>
    <row r="140" spans="2:21" x14ac:dyDescent="0.3">
      <c r="B140" s="89"/>
    </row>
    <row r="141" spans="2:21" x14ac:dyDescent="0.3">
      <c r="B141" s="89"/>
    </row>
    <row r="142" spans="2:21" x14ac:dyDescent="0.3">
      <c r="B142" s="89"/>
    </row>
    <row r="143" spans="2:21" x14ac:dyDescent="0.3">
      <c r="B143" s="89"/>
    </row>
    <row r="144" spans="2:21" x14ac:dyDescent="0.3">
      <c r="B144" s="89"/>
    </row>
    <row r="145" spans="2:2" x14ac:dyDescent="0.3">
      <c r="B145" s="89"/>
    </row>
    <row r="146" spans="2:2" x14ac:dyDescent="0.3">
      <c r="B146" s="89"/>
    </row>
    <row r="147" spans="2:2" x14ac:dyDescent="0.3">
      <c r="B147" s="89"/>
    </row>
    <row r="148" spans="2:2" x14ac:dyDescent="0.3">
      <c r="B148" s="89"/>
    </row>
    <row r="149" spans="2:2" x14ac:dyDescent="0.3">
      <c r="B149" s="89"/>
    </row>
    <row r="150" spans="2:2" x14ac:dyDescent="0.3">
      <c r="B150" s="89"/>
    </row>
    <row r="151" spans="2:2" x14ac:dyDescent="0.3">
      <c r="B151" s="89"/>
    </row>
    <row r="152" spans="2:2" x14ac:dyDescent="0.3">
      <c r="B152" s="89"/>
    </row>
    <row r="153" spans="2:2" x14ac:dyDescent="0.3">
      <c r="B153" s="89"/>
    </row>
    <row r="154" spans="2:2" x14ac:dyDescent="0.3">
      <c r="B154" s="89"/>
    </row>
    <row r="155" spans="2:2" x14ac:dyDescent="0.3">
      <c r="B155" s="89"/>
    </row>
    <row r="156" spans="2:2" x14ac:dyDescent="0.3">
      <c r="B156" s="89"/>
    </row>
    <row r="157" spans="2:2" x14ac:dyDescent="0.3">
      <c r="B157" s="89"/>
    </row>
    <row r="158" spans="2:2" x14ac:dyDescent="0.3">
      <c r="B158" s="89"/>
    </row>
    <row r="159" spans="2:2" x14ac:dyDescent="0.3">
      <c r="B159" s="89"/>
    </row>
    <row r="160" spans="2:2" x14ac:dyDescent="0.3">
      <c r="B160" s="89"/>
    </row>
    <row r="161" spans="2:2" x14ac:dyDescent="0.3">
      <c r="B161" s="89"/>
    </row>
    <row r="162" spans="2:2" x14ac:dyDescent="0.3">
      <c r="B162" s="89"/>
    </row>
    <row r="163" spans="2:2" x14ac:dyDescent="0.3">
      <c r="B163" s="89"/>
    </row>
    <row r="164" spans="2:2" x14ac:dyDescent="0.3">
      <c r="B164" s="89"/>
    </row>
    <row r="165" spans="2:2" x14ac:dyDescent="0.3">
      <c r="B165" s="89"/>
    </row>
    <row r="166" spans="2:2" x14ac:dyDescent="0.3">
      <c r="B166" s="89"/>
    </row>
    <row r="167" spans="2:2" x14ac:dyDescent="0.3">
      <c r="B167" s="89"/>
    </row>
    <row r="168" spans="2:2" x14ac:dyDescent="0.3">
      <c r="B168" s="89"/>
    </row>
    <row r="169" spans="2:2" x14ac:dyDescent="0.3">
      <c r="B169" s="89"/>
    </row>
    <row r="170" spans="2:2" x14ac:dyDescent="0.3">
      <c r="B170" s="89"/>
    </row>
    <row r="171" spans="2:2" x14ac:dyDescent="0.3">
      <c r="B171" s="89"/>
    </row>
    <row r="172" spans="2:2" x14ac:dyDescent="0.3">
      <c r="B172" s="89"/>
    </row>
    <row r="173" spans="2:2" x14ac:dyDescent="0.3">
      <c r="B173" s="89"/>
    </row>
    <row r="174" spans="2:2" x14ac:dyDescent="0.3">
      <c r="B174" s="89"/>
    </row>
    <row r="175" spans="2:2" x14ac:dyDescent="0.3">
      <c r="B175" s="89"/>
    </row>
    <row r="176" spans="2:2" x14ac:dyDescent="0.3">
      <c r="B176" s="89"/>
    </row>
    <row r="177" spans="2:2" x14ac:dyDescent="0.3">
      <c r="B177" s="89"/>
    </row>
    <row r="178" spans="2:2" x14ac:dyDescent="0.3">
      <c r="B178" s="89"/>
    </row>
    <row r="179" spans="2:2" x14ac:dyDescent="0.3">
      <c r="B179" s="89"/>
    </row>
    <row r="180" spans="2:2" x14ac:dyDescent="0.3">
      <c r="B180" s="89"/>
    </row>
    <row r="181" spans="2:2" x14ac:dyDescent="0.3">
      <c r="B181" s="89"/>
    </row>
    <row r="182" spans="2:2" x14ac:dyDescent="0.3">
      <c r="B182" s="89"/>
    </row>
    <row r="183" spans="2:2" x14ac:dyDescent="0.3">
      <c r="B183" s="89"/>
    </row>
    <row r="184" spans="2:2" x14ac:dyDescent="0.3">
      <c r="B184" s="89"/>
    </row>
    <row r="185" spans="2:2" x14ac:dyDescent="0.3">
      <c r="B185" s="89"/>
    </row>
    <row r="186" spans="2:2" x14ac:dyDescent="0.3">
      <c r="B186" s="89"/>
    </row>
    <row r="187" spans="2:2" x14ac:dyDescent="0.3">
      <c r="B187" s="89"/>
    </row>
    <row r="188" spans="2:2" x14ac:dyDescent="0.3">
      <c r="B188" s="89"/>
    </row>
    <row r="189" spans="2:2" x14ac:dyDescent="0.3">
      <c r="B189" s="89"/>
    </row>
    <row r="190" spans="2:2" x14ac:dyDescent="0.3">
      <c r="B190" s="89"/>
    </row>
    <row r="191" spans="2:2" x14ac:dyDescent="0.3">
      <c r="B191" s="89"/>
    </row>
    <row r="192" spans="2:2" x14ac:dyDescent="0.3">
      <c r="B192" s="89"/>
    </row>
    <row r="193" spans="2:2" x14ac:dyDescent="0.3">
      <c r="B193" s="89"/>
    </row>
    <row r="194" spans="2:2" x14ac:dyDescent="0.3">
      <c r="B194" s="89"/>
    </row>
    <row r="195" spans="2:2" x14ac:dyDescent="0.3">
      <c r="B195" s="89"/>
    </row>
    <row r="196" spans="2:2" x14ac:dyDescent="0.3">
      <c r="B196" s="89"/>
    </row>
    <row r="197" spans="2:2" x14ac:dyDescent="0.3">
      <c r="B197" s="89"/>
    </row>
    <row r="198" spans="2:2" x14ac:dyDescent="0.3">
      <c r="B198" s="89"/>
    </row>
    <row r="199" spans="2:2" x14ac:dyDescent="0.3">
      <c r="B199" s="89"/>
    </row>
    <row r="200" spans="2:2" x14ac:dyDescent="0.3">
      <c r="B200" s="89"/>
    </row>
    <row r="201" spans="2:2" x14ac:dyDescent="0.3">
      <c r="B201" s="89"/>
    </row>
    <row r="202" spans="2:2" x14ac:dyDescent="0.3">
      <c r="B202" s="89"/>
    </row>
    <row r="203" spans="2:2" x14ac:dyDescent="0.3">
      <c r="B203" s="89"/>
    </row>
    <row r="204" spans="2:2" x14ac:dyDescent="0.3">
      <c r="B204" s="89"/>
    </row>
    <row r="205" spans="2:2" x14ac:dyDescent="0.3">
      <c r="B205" s="89"/>
    </row>
    <row r="206" spans="2:2" x14ac:dyDescent="0.3">
      <c r="B206" s="89"/>
    </row>
    <row r="207" spans="2:2" x14ac:dyDescent="0.3">
      <c r="B207" s="89"/>
    </row>
    <row r="208" spans="2:2" x14ac:dyDescent="0.3">
      <c r="B208" s="89"/>
    </row>
    <row r="209" spans="2:2" x14ac:dyDescent="0.3">
      <c r="B209" s="89"/>
    </row>
    <row r="210" spans="2:2" x14ac:dyDescent="0.3">
      <c r="B210" s="89"/>
    </row>
    <row r="211" spans="2:2" x14ac:dyDescent="0.3">
      <c r="B211" s="89"/>
    </row>
    <row r="212" spans="2:2" x14ac:dyDescent="0.3">
      <c r="B212" s="89"/>
    </row>
    <row r="213" spans="2:2" x14ac:dyDescent="0.3">
      <c r="B213" s="89"/>
    </row>
    <row r="214" spans="2:2" x14ac:dyDescent="0.3">
      <c r="B214" s="89"/>
    </row>
    <row r="215" spans="2:2" x14ac:dyDescent="0.3">
      <c r="B215" s="89"/>
    </row>
    <row r="216" spans="2:2" x14ac:dyDescent="0.3">
      <c r="B216" s="89"/>
    </row>
    <row r="217" spans="2:2" x14ac:dyDescent="0.3">
      <c r="B217" s="89"/>
    </row>
    <row r="218" spans="2:2" x14ac:dyDescent="0.3">
      <c r="B218" s="89"/>
    </row>
    <row r="219" spans="2:2" x14ac:dyDescent="0.3">
      <c r="B219" s="89"/>
    </row>
    <row r="220" spans="2:2" x14ac:dyDescent="0.3">
      <c r="B220" s="89"/>
    </row>
    <row r="221" spans="2:2" x14ac:dyDescent="0.3">
      <c r="B221" s="89"/>
    </row>
    <row r="222" spans="2:2" x14ac:dyDescent="0.3">
      <c r="B222" s="89"/>
    </row>
    <row r="223" spans="2:2" x14ac:dyDescent="0.3">
      <c r="B223" s="89"/>
    </row>
    <row r="224" spans="2:2" x14ac:dyDescent="0.3">
      <c r="B224" s="89"/>
    </row>
    <row r="225" spans="2:2" x14ac:dyDescent="0.3">
      <c r="B225" s="89"/>
    </row>
    <row r="226" spans="2:2" x14ac:dyDescent="0.3">
      <c r="B226" s="89"/>
    </row>
    <row r="227" spans="2:2" x14ac:dyDescent="0.3">
      <c r="B227" s="89"/>
    </row>
    <row r="228" spans="2:2" x14ac:dyDescent="0.3">
      <c r="B228" s="89"/>
    </row>
    <row r="229" spans="2:2" x14ac:dyDescent="0.3">
      <c r="B229" s="89"/>
    </row>
    <row r="230" spans="2:2" x14ac:dyDescent="0.3">
      <c r="B230" s="89"/>
    </row>
    <row r="231" spans="2:2" x14ac:dyDescent="0.3">
      <c r="B231" s="89"/>
    </row>
    <row r="232" spans="2:2" x14ac:dyDescent="0.3">
      <c r="B232" s="89"/>
    </row>
    <row r="233" spans="2:2" x14ac:dyDescent="0.3">
      <c r="B233" s="89"/>
    </row>
    <row r="234" spans="2:2" x14ac:dyDescent="0.3">
      <c r="B234" s="89"/>
    </row>
    <row r="235" spans="2:2" x14ac:dyDescent="0.3">
      <c r="B235" s="89"/>
    </row>
    <row r="236" spans="2:2" x14ac:dyDescent="0.3">
      <c r="B236" s="89"/>
    </row>
    <row r="237" spans="2:2" x14ac:dyDescent="0.3">
      <c r="B237" s="89"/>
    </row>
    <row r="238" spans="2:2" x14ac:dyDescent="0.3">
      <c r="B238" s="89"/>
    </row>
    <row r="239" spans="2:2" x14ac:dyDescent="0.3">
      <c r="B239" s="89"/>
    </row>
    <row r="240" spans="2:2" x14ac:dyDescent="0.3">
      <c r="B240" s="89"/>
    </row>
    <row r="241" spans="2:2" x14ac:dyDescent="0.3">
      <c r="B241" s="89"/>
    </row>
    <row r="242" spans="2:2" x14ac:dyDescent="0.3">
      <c r="B242" s="89"/>
    </row>
    <row r="243" spans="2:2" x14ac:dyDescent="0.3">
      <c r="B243" s="89"/>
    </row>
    <row r="244" spans="2:2" x14ac:dyDescent="0.3">
      <c r="B244" s="89"/>
    </row>
    <row r="245" spans="2:2" x14ac:dyDescent="0.3">
      <c r="B245" s="89"/>
    </row>
    <row r="246" spans="2:2" x14ac:dyDescent="0.3">
      <c r="B246" s="89"/>
    </row>
    <row r="247" spans="2:2" x14ac:dyDescent="0.3">
      <c r="B247" s="89"/>
    </row>
    <row r="248" spans="2:2" x14ac:dyDescent="0.3">
      <c r="B248" s="89"/>
    </row>
    <row r="249" spans="2:2" x14ac:dyDescent="0.3">
      <c r="B249" s="89"/>
    </row>
    <row r="250" spans="2:2" x14ac:dyDescent="0.3">
      <c r="B250" s="89"/>
    </row>
    <row r="251" spans="2:2" x14ac:dyDescent="0.3">
      <c r="B251" s="89"/>
    </row>
    <row r="252" spans="2:2" x14ac:dyDescent="0.3">
      <c r="B252" s="89"/>
    </row>
    <row r="253" spans="2:2" x14ac:dyDescent="0.3">
      <c r="B253" s="89"/>
    </row>
    <row r="254" spans="2:2" x14ac:dyDescent="0.3">
      <c r="B254" s="89"/>
    </row>
    <row r="255" spans="2:2" x14ac:dyDescent="0.3">
      <c r="B255" s="89"/>
    </row>
    <row r="256" spans="2:2" x14ac:dyDescent="0.3">
      <c r="B256" s="89"/>
    </row>
    <row r="257" spans="2:2" x14ac:dyDescent="0.3">
      <c r="B257" s="89"/>
    </row>
    <row r="258" spans="2:2" x14ac:dyDescent="0.3">
      <c r="B258" s="89"/>
    </row>
    <row r="259" spans="2:2" x14ac:dyDescent="0.3">
      <c r="B259" s="89"/>
    </row>
    <row r="260" spans="2:2" x14ac:dyDescent="0.3">
      <c r="B260" s="89"/>
    </row>
  </sheetData>
  <sheetProtection password="91E6" sheet="1" objects="1" scenarios="1" autoFilter="0" pivotTables="0"/>
  <autoFilter ref="B10:Z60"/>
  <mergeCells count="8">
    <mergeCell ref="H5:J5"/>
    <mergeCell ref="U4:V4"/>
    <mergeCell ref="K5:L5"/>
    <mergeCell ref="M5:N5"/>
    <mergeCell ref="U5:V5"/>
    <mergeCell ref="S5:T5"/>
    <mergeCell ref="Q5:R5"/>
    <mergeCell ref="O5:P5"/>
  </mergeCells>
  <phoneticPr fontId="4" type="noConversion"/>
  <pageMargins left="0.75" right="0.75" top="1" bottom="1" header="0" footer="0"/>
  <pageSetup orientation="portrait" horizontalDpi="4294967293" verticalDpi="4294967293"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60"/>
  <sheetViews>
    <sheetView workbookViewId="0">
      <selection activeCell="Q53" sqref="Q53"/>
    </sheetView>
  </sheetViews>
  <sheetFormatPr baseColWidth="10" defaultRowHeight="13.5" x14ac:dyDescent="0.3"/>
  <cols>
    <col min="1" max="1" width="3.5703125" style="117" customWidth="1"/>
    <col min="2" max="2" width="9.28515625" style="115" customWidth="1"/>
    <col min="3" max="3" width="9.28515625" style="126" customWidth="1"/>
    <col min="4" max="4" width="9.28515625" style="125" customWidth="1"/>
    <col min="5" max="5" width="9.28515625" style="124" customWidth="1"/>
    <col min="6" max="6" width="9.28515625" style="123" customWidth="1"/>
    <col min="7" max="7" width="9.28515625" style="120" customWidth="1"/>
    <col min="8" max="8" width="9.28515625" style="122" customWidth="1"/>
    <col min="9" max="9" width="9.28515625" style="121" customWidth="1"/>
    <col min="10" max="10" width="9.28515625" style="249" customWidth="1"/>
    <col min="11" max="11" width="3.85546875" style="119" hidden="1" customWidth="1"/>
    <col min="12" max="12" width="3.140625" style="118" hidden="1" customWidth="1"/>
    <col min="13" max="13" width="7" style="117" hidden="1" customWidth="1"/>
    <col min="14" max="14" width="7" style="116" hidden="1" customWidth="1"/>
    <col min="15" max="15" width="0" style="115" hidden="1" customWidth="1"/>
    <col min="16" max="16384" width="11.42578125" style="115"/>
  </cols>
  <sheetData>
    <row r="1" spans="1:14" s="135" customFormat="1" x14ac:dyDescent="0.3">
      <c r="A1" s="120"/>
      <c r="B1" s="132" t="s">
        <v>290</v>
      </c>
      <c r="C1" s="163"/>
      <c r="D1" s="132"/>
      <c r="E1" s="124"/>
      <c r="F1" s="124"/>
      <c r="G1" s="120"/>
      <c r="H1" s="203"/>
      <c r="I1" s="204"/>
      <c r="J1" s="249"/>
      <c r="K1" s="119"/>
      <c r="L1" s="118"/>
      <c r="M1" s="132"/>
      <c r="N1" s="116"/>
    </row>
    <row r="2" spans="1:14" s="135" customFormat="1" x14ac:dyDescent="0.3">
      <c r="A2" s="120"/>
      <c r="B2" s="262">
        <v>42444</v>
      </c>
      <c r="C2" s="133"/>
      <c r="D2" s="132"/>
      <c r="E2" s="124"/>
      <c r="F2" s="124"/>
      <c r="G2" s="120"/>
      <c r="H2" s="203"/>
      <c r="I2" s="204"/>
      <c r="J2" s="249"/>
      <c r="K2" s="119"/>
      <c r="L2" s="118"/>
      <c r="M2" s="147"/>
      <c r="N2" s="116"/>
    </row>
    <row r="3" spans="1:14" s="135" customFormat="1" x14ac:dyDescent="0.3">
      <c r="A3" s="120"/>
      <c r="B3" s="162"/>
      <c r="C3" s="133"/>
      <c r="D3" s="132"/>
      <c r="E3" s="124"/>
      <c r="F3" s="124"/>
      <c r="G3" s="120"/>
      <c r="H3" s="203"/>
      <c r="I3" s="204"/>
      <c r="J3" s="249"/>
      <c r="K3" s="119"/>
      <c r="L3" s="118"/>
      <c r="M3" s="147"/>
      <c r="N3" s="116"/>
    </row>
    <row r="4" spans="1:14" s="135" customFormat="1" x14ac:dyDescent="0.3">
      <c r="A4" s="120"/>
      <c r="B4" s="162"/>
      <c r="C4" s="133"/>
      <c r="D4" s="132"/>
      <c r="E4" s="124"/>
      <c r="F4" s="124"/>
      <c r="G4" s="120"/>
      <c r="H4" s="203"/>
      <c r="I4" s="204"/>
      <c r="J4" s="249"/>
      <c r="K4" s="119"/>
      <c r="L4" s="118"/>
      <c r="M4" s="147"/>
      <c r="N4" s="116"/>
    </row>
    <row r="5" spans="1:14" ht="14.25" x14ac:dyDescent="0.3">
      <c r="B5" s="156"/>
      <c r="C5" s="148"/>
      <c r="D5" s="139"/>
      <c r="E5" s="147"/>
      <c r="F5" s="144"/>
      <c r="G5" s="161"/>
      <c r="H5" s="292"/>
      <c r="I5" s="293"/>
      <c r="J5" s="293"/>
      <c r="K5" s="160"/>
      <c r="L5" s="159"/>
      <c r="M5" s="155"/>
      <c r="N5" s="154"/>
    </row>
    <row r="6" spans="1:14" ht="13.5" customHeight="1" x14ac:dyDescent="0.3">
      <c r="B6" s="156"/>
      <c r="C6" s="153"/>
      <c r="D6" s="139"/>
      <c r="E6" s="153" t="s">
        <v>38</v>
      </c>
      <c r="F6" s="144"/>
      <c r="G6" s="151">
        <f>+SUBTOTAL(101,G11:G10003)</f>
        <v>177.32</v>
      </c>
      <c r="H6" s="152">
        <f>+SUBTOTAL(101,H11:H10003)</f>
        <v>53.724340000000012</v>
      </c>
      <c r="I6" s="151">
        <f>+SUBTOTAL(101,I11:I10003)</f>
        <v>4.18</v>
      </c>
      <c r="J6" s="250">
        <f>+SUBTOTAL(101,J11:J10003)</f>
        <v>321.69949999999994</v>
      </c>
      <c r="K6" s="158"/>
      <c r="L6" s="149"/>
      <c r="M6" s="155"/>
      <c r="N6" s="154"/>
    </row>
    <row r="7" spans="1:14" ht="13.5" customHeight="1" x14ac:dyDescent="0.3">
      <c r="B7" s="156"/>
      <c r="C7" s="153"/>
      <c r="D7" s="139"/>
      <c r="E7" s="153" t="s">
        <v>33</v>
      </c>
      <c r="F7" s="144"/>
      <c r="G7" s="151">
        <f>+SUBTOTAL(102,G11:G1002)</f>
        <v>50</v>
      </c>
      <c r="H7" s="151">
        <f>+SUBTOTAL(102,H11:H1002)</f>
        <v>50</v>
      </c>
      <c r="I7" s="151">
        <f>+SUBTOTAL(102,I11:I1002)</f>
        <v>50</v>
      </c>
      <c r="J7" s="251">
        <f>+SUBTOTAL(102,J11:J1002)</f>
        <v>50</v>
      </c>
      <c r="K7" s="150"/>
      <c r="L7" s="157"/>
      <c r="M7" s="155"/>
      <c r="N7" s="154"/>
    </row>
    <row r="8" spans="1:14" ht="13.5" customHeight="1" x14ac:dyDescent="0.3">
      <c r="B8" s="156"/>
      <c r="C8" s="153"/>
      <c r="D8" s="139"/>
      <c r="E8" s="153" t="s">
        <v>19</v>
      </c>
      <c r="F8" s="144"/>
      <c r="G8" s="151">
        <f>+SUBTOTAL(105,G11:G10003)</f>
        <v>33</v>
      </c>
      <c r="H8" s="152">
        <f>+SUBTOTAL(105,H11:H10003)</f>
        <v>38.786000000000001</v>
      </c>
      <c r="I8" s="151">
        <f>+SUBTOTAL(105,I11:I10003)</f>
        <v>1</v>
      </c>
      <c r="J8" s="251">
        <f>+SUBTOTAL(105,J11:J10003)</f>
        <v>255.51</v>
      </c>
      <c r="K8" s="150"/>
      <c r="L8" s="149"/>
      <c r="M8" s="155"/>
      <c r="N8" s="154"/>
    </row>
    <row r="9" spans="1:14" ht="13.5" customHeight="1" x14ac:dyDescent="0.3">
      <c r="B9" s="138"/>
      <c r="C9" s="153"/>
      <c r="D9" s="139"/>
      <c r="E9" s="153" t="s">
        <v>20</v>
      </c>
      <c r="F9" s="144"/>
      <c r="G9" s="151">
        <f>+SUBTOTAL(104,G11:G10003)</f>
        <v>305</v>
      </c>
      <c r="H9" s="152">
        <f>+SUBTOTAL(104,H11:H10003)</f>
        <v>66.768000000000001</v>
      </c>
      <c r="I9" s="151">
        <f>+SUBTOTAL(104,I11:I10003)</f>
        <v>10</v>
      </c>
      <c r="J9" s="251">
        <f>+SUBTOTAL(104,J11:J10003)</f>
        <v>532.01499999999999</v>
      </c>
      <c r="K9" s="150"/>
      <c r="L9" s="149"/>
      <c r="M9" s="140"/>
      <c r="N9" s="139"/>
    </row>
    <row r="10" spans="1:14" s="138" customFormat="1" x14ac:dyDescent="0.3">
      <c r="A10" s="140" t="s">
        <v>44</v>
      </c>
      <c r="B10" s="140" t="s">
        <v>42</v>
      </c>
      <c r="C10" s="148" t="s">
        <v>41</v>
      </c>
      <c r="D10" s="139" t="s">
        <v>43</v>
      </c>
      <c r="E10" s="147" t="s">
        <v>8</v>
      </c>
      <c r="F10" s="146" t="s">
        <v>9</v>
      </c>
      <c r="G10" s="144" t="s">
        <v>10</v>
      </c>
      <c r="H10" s="145" t="s">
        <v>23</v>
      </c>
      <c r="I10" s="144" t="s">
        <v>24</v>
      </c>
      <c r="J10" s="252" t="s">
        <v>22</v>
      </c>
      <c r="K10" s="142"/>
      <c r="L10" s="141"/>
      <c r="M10" s="140"/>
      <c r="N10" s="139"/>
    </row>
    <row r="11" spans="1:14" x14ac:dyDescent="0.3">
      <c r="A11" s="117">
        <v>1</v>
      </c>
      <c r="B11" s="136">
        <v>2330001</v>
      </c>
      <c r="C11" s="126">
        <v>71490</v>
      </c>
      <c r="D11" s="125" t="s">
        <v>182</v>
      </c>
      <c r="E11" s="124">
        <v>39479</v>
      </c>
      <c r="F11" s="123">
        <v>42186</v>
      </c>
      <c r="G11" s="120">
        <v>183</v>
      </c>
      <c r="H11" s="122">
        <v>59.723999999999997</v>
      </c>
      <c r="I11" s="121">
        <v>6</v>
      </c>
      <c r="J11" s="253">
        <v>532.01499999999999</v>
      </c>
      <c r="K11" s="137"/>
      <c r="M11" s="127" t="str">
        <f>+LOOKUP(B11,COD_FIN!C$5:C$51,COD_FIN!B$5:B$51)</f>
        <v>HEA</v>
      </c>
      <c r="N11" s="127"/>
    </row>
    <row r="12" spans="1:14" x14ac:dyDescent="0.3">
      <c r="A12" s="117">
        <f t="shared" ref="A12:A35" si="0">+A11+1</f>
        <v>2</v>
      </c>
      <c r="B12" s="136">
        <v>110001</v>
      </c>
      <c r="C12" s="126">
        <v>76843</v>
      </c>
      <c r="D12" s="125" t="s">
        <v>180</v>
      </c>
      <c r="E12" s="124">
        <v>40057</v>
      </c>
      <c r="F12" s="123">
        <v>41974</v>
      </c>
      <c r="G12" s="120">
        <v>305</v>
      </c>
      <c r="H12" s="122">
        <v>60.795000000000002</v>
      </c>
      <c r="I12" s="121">
        <v>4</v>
      </c>
      <c r="J12" s="253">
        <v>489.09</v>
      </c>
      <c r="K12" s="137"/>
      <c r="M12" s="127" t="str">
        <f>+LOOKUP(B12,COD_FIN!C$5:C$51,COD_FIN!B$5:B$51)</f>
        <v>HEP</v>
      </c>
    </row>
    <row r="13" spans="1:14" x14ac:dyDescent="0.3">
      <c r="A13" s="117">
        <f t="shared" si="0"/>
        <v>3</v>
      </c>
      <c r="B13" s="136">
        <v>106050001</v>
      </c>
      <c r="C13" s="126">
        <v>72108</v>
      </c>
      <c r="D13" s="125" t="s">
        <v>185</v>
      </c>
      <c r="E13" s="124">
        <v>39722</v>
      </c>
      <c r="F13" s="123">
        <v>41913</v>
      </c>
      <c r="G13" s="120">
        <v>305</v>
      </c>
      <c r="H13" s="122">
        <v>64.13</v>
      </c>
      <c r="I13" s="121">
        <v>5</v>
      </c>
      <c r="J13" s="253">
        <v>486.2</v>
      </c>
      <c r="K13" s="137"/>
      <c r="M13" s="127" t="str">
        <f>+LOOKUP(B13,COD_FIN!C$5:C$51,COD_FIN!B$5:B$51)</f>
        <v>EZJ</v>
      </c>
    </row>
    <row r="14" spans="1:14" x14ac:dyDescent="0.3">
      <c r="A14" s="117">
        <f t="shared" si="0"/>
        <v>4</v>
      </c>
      <c r="B14" s="136">
        <v>570001</v>
      </c>
      <c r="C14" s="126">
        <v>72055</v>
      </c>
      <c r="D14" s="125" t="s">
        <v>181</v>
      </c>
      <c r="E14" s="124">
        <v>39753</v>
      </c>
      <c r="F14" s="123">
        <v>42005</v>
      </c>
      <c r="G14" s="120">
        <v>69</v>
      </c>
      <c r="H14" s="122">
        <v>43.530999999999999</v>
      </c>
      <c r="I14" s="121">
        <v>5</v>
      </c>
      <c r="J14" s="253">
        <v>426.02</v>
      </c>
      <c r="K14" s="137"/>
      <c r="M14" s="127" t="str">
        <f>+LOOKUP(B14,COD_FIN!C$5:C$51,COD_FIN!B$5:B$51)</f>
        <v>EAB</v>
      </c>
    </row>
    <row r="15" spans="1:14" x14ac:dyDescent="0.3">
      <c r="A15" s="117">
        <f t="shared" si="0"/>
        <v>5</v>
      </c>
      <c r="B15" s="136">
        <v>570001</v>
      </c>
      <c r="C15" s="126">
        <v>70224</v>
      </c>
      <c r="D15" s="125" t="s">
        <v>181</v>
      </c>
      <c r="E15" s="124">
        <v>38899</v>
      </c>
      <c r="F15" s="123">
        <v>41883</v>
      </c>
      <c r="G15" s="120">
        <v>190</v>
      </c>
      <c r="H15" s="122">
        <v>57.347999999999999</v>
      </c>
      <c r="I15" s="121">
        <v>7</v>
      </c>
      <c r="J15" s="253">
        <v>421.34500000000003</v>
      </c>
      <c r="K15" s="137"/>
      <c r="M15" s="127" t="str">
        <f>+LOOKUP(B15,COD_FIN!C$5:C$51,COD_FIN!B$5:B$51)</f>
        <v>EAB</v>
      </c>
    </row>
    <row r="16" spans="1:14" x14ac:dyDescent="0.3">
      <c r="A16" s="117">
        <f t="shared" si="0"/>
        <v>6</v>
      </c>
      <c r="B16" s="136">
        <v>104890001</v>
      </c>
      <c r="C16" s="126">
        <v>84755</v>
      </c>
      <c r="D16" s="125" t="s">
        <v>179</v>
      </c>
      <c r="E16" s="124">
        <v>40909</v>
      </c>
      <c r="F16" s="123">
        <v>42036</v>
      </c>
      <c r="G16" s="120">
        <v>43</v>
      </c>
      <c r="H16" s="122">
        <v>39.770000000000003</v>
      </c>
      <c r="I16" s="121">
        <v>2</v>
      </c>
      <c r="J16" s="253">
        <v>405.53500000000003</v>
      </c>
      <c r="K16" s="137"/>
      <c r="M16" s="127" t="str">
        <f>+LOOKUP(B16,COD_FIN!C$5:C$51,COD_FIN!B$5:B$51)</f>
        <v>HPQ</v>
      </c>
    </row>
    <row r="17" spans="1:13" x14ac:dyDescent="0.3">
      <c r="A17" s="117">
        <f t="shared" si="0"/>
        <v>7</v>
      </c>
      <c r="B17" s="136">
        <v>410001</v>
      </c>
      <c r="C17" s="126">
        <v>66743</v>
      </c>
      <c r="D17" s="125" t="s">
        <v>322</v>
      </c>
      <c r="E17" s="124">
        <v>39114</v>
      </c>
      <c r="F17" s="123">
        <v>42248</v>
      </c>
      <c r="G17" s="120">
        <v>151</v>
      </c>
      <c r="H17" s="122">
        <v>66.768000000000001</v>
      </c>
      <c r="I17" s="121">
        <v>7</v>
      </c>
      <c r="J17" s="253">
        <v>379.78</v>
      </c>
      <c r="K17" s="137"/>
      <c r="M17" s="127" t="str">
        <f>+LOOKUP(B17,COD_FIN!C$5:C$51,COD_FIN!B$5:B$51)</f>
        <v>EDI</v>
      </c>
    </row>
    <row r="18" spans="1:13" x14ac:dyDescent="0.3">
      <c r="A18" s="117">
        <f t="shared" si="0"/>
        <v>8</v>
      </c>
      <c r="B18" s="136">
        <v>410001</v>
      </c>
      <c r="C18" s="126">
        <v>74252</v>
      </c>
      <c r="D18" s="125" t="s">
        <v>176</v>
      </c>
      <c r="E18" s="124">
        <v>39873</v>
      </c>
      <c r="F18" s="123">
        <v>42064</v>
      </c>
      <c r="G18" s="120">
        <v>305</v>
      </c>
      <c r="H18" s="122">
        <v>58.3</v>
      </c>
      <c r="I18" s="121">
        <v>5</v>
      </c>
      <c r="J18" s="253">
        <v>374.34</v>
      </c>
      <c r="K18" s="137"/>
      <c r="M18" s="127" t="str">
        <f>+LOOKUP(B18,COD_FIN!C$5:C$51,COD_FIN!B$5:B$51)</f>
        <v>EDI</v>
      </c>
    </row>
    <row r="19" spans="1:13" x14ac:dyDescent="0.3">
      <c r="A19" s="117">
        <f t="shared" si="0"/>
        <v>9</v>
      </c>
      <c r="B19" s="136">
        <v>1890029</v>
      </c>
      <c r="C19" s="126">
        <v>90163</v>
      </c>
      <c r="D19" s="125" t="s">
        <v>324</v>
      </c>
      <c r="E19" s="124">
        <v>41091</v>
      </c>
      <c r="F19" s="123">
        <v>42217</v>
      </c>
      <c r="G19" s="120">
        <v>203</v>
      </c>
      <c r="H19" s="122">
        <v>51.728000000000002</v>
      </c>
      <c r="I19" s="121">
        <v>2</v>
      </c>
      <c r="J19" s="253">
        <v>369.24</v>
      </c>
      <c r="K19" s="137"/>
      <c r="M19" s="127" t="str">
        <f>+LOOKUP(B19,COD_FIN!C$5:C$51,COD_FIN!B$5:B$51)</f>
        <v>HPL</v>
      </c>
    </row>
    <row r="20" spans="1:13" x14ac:dyDescent="0.3">
      <c r="A20" s="117">
        <f t="shared" si="0"/>
        <v>10</v>
      </c>
      <c r="B20" s="136">
        <v>410001</v>
      </c>
      <c r="C20" s="126">
        <v>63735</v>
      </c>
      <c r="D20" s="125" t="s">
        <v>187</v>
      </c>
      <c r="E20" s="124">
        <v>38657</v>
      </c>
      <c r="F20" s="123">
        <v>42370</v>
      </c>
      <c r="G20" s="120">
        <v>51</v>
      </c>
      <c r="H20" s="122">
        <v>59.328000000000003</v>
      </c>
      <c r="I20" s="121">
        <v>8</v>
      </c>
      <c r="J20" s="253">
        <v>366.26499999999999</v>
      </c>
      <c r="K20" s="137"/>
      <c r="M20" s="127" t="str">
        <f>+LOOKUP(B20,COD_FIN!C$5:C$51,COD_FIN!B$5:B$51)</f>
        <v>EDI</v>
      </c>
    </row>
    <row r="21" spans="1:13" x14ac:dyDescent="0.3">
      <c r="A21" s="117">
        <f t="shared" si="0"/>
        <v>11</v>
      </c>
      <c r="B21" s="136">
        <v>110001</v>
      </c>
      <c r="C21" s="126">
        <v>85851</v>
      </c>
      <c r="D21" s="125" t="s">
        <v>179</v>
      </c>
      <c r="E21" s="124">
        <v>41030</v>
      </c>
      <c r="F21" s="123">
        <v>42125</v>
      </c>
      <c r="G21" s="120">
        <v>249</v>
      </c>
      <c r="H21" s="122">
        <v>56.244</v>
      </c>
      <c r="I21" s="121">
        <v>2</v>
      </c>
      <c r="J21" s="253">
        <v>358.87</v>
      </c>
      <c r="K21" s="137"/>
      <c r="M21" s="127" t="str">
        <f>+LOOKUP(B21,COD_FIN!C$5:C$51,COD_FIN!B$5:B$51)</f>
        <v>HEP</v>
      </c>
    </row>
    <row r="22" spans="1:13" x14ac:dyDescent="0.3">
      <c r="A22" s="117">
        <f t="shared" si="0"/>
        <v>12</v>
      </c>
      <c r="B22" s="136">
        <v>1890029</v>
      </c>
      <c r="C22" s="126">
        <v>87079</v>
      </c>
      <c r="D22" s="125" t="s">
        <v>179</v>
      </c>
      <c r="E22" s="124">
        <v>40756</v>
      </c>
      <c r="F22" s="123">
        <v>42186</v>
      </c>
      <c r="G22" s="120">
        <v>203</v>
      </c>
      <c r="H22" s="122">
        <v>55.319000000000003</v>
      </c>
      <c r="I22" s="121">
        <v>3</v>
      </c>
      <c r="J22" s="253">
        <v>348.41500000000002</v>
      </c>
      <c r="K22" s="137"/>
      <c r="M22" s="127" t="str">
        <f>+LOOKUP(B22,COD_FIN!C$5:C$51,COD_FIN!B$5:B$51)</f>
        <v>HPL</v>
      </c>
    </row>
    <row r="23" spans="1:13" x14ac:dyDescent="0.3">
      <c r="A23" s="117">
        <f t="shared" si="0"/>
        <v>13</v>
      </c>
      <c r="B23" s="136">
        <v>104890001</v>
      </c>
      <c r="C23" s="126">
        <v>77180</v>
      </c>
      <c r="D23" s="125">
        <v>300534</v>
      </c>
      <c r="E23" s="124">
        <v>38961</v>
      </c>
      <c r="F23" s="123">
        <v>42005</v>
      </c>
      <c r="G23" s="120">
        <v>62</v>
      </c>
      <c r="H23" s="122">
        <v>50.984999999999999</v>
      </c>
      <c r="I23" s="121">
        <v>6</v>
      </c>
      <c r="J23" s="253">
        <v>342.04</v>
      </c>
      <c r="K23" s="137"/>
      <c r="M23" s="127" t="str">
        <f>+LOOKUP(B23,COD_FIN!C$5:C$51,COD_FIN!B$5:B$51)</f>
        <v>HPQ</v>
      </c>
    </row>
    <row r="24" spans="1:13" x14ac:dyDescent="0.3">
      <c r="A24" s="117">
        <f t="shared" si="0"/>
        <v>14</v>
      </c>
      <c r="B24" s="136">
        <v>104890001</v>
      </c>
      <c r="C24" s="126">
        <v>73142</v>
      </c>
      <c r="D24" s="125">
        <v>101</v>
      </c>
      <c r="E24" s="124">
        <v>39417</v>
      </c>
      <c r="F24" s="123">
        <v>41974</v>
      </c>
      <c r="G24" s="120">
        <v>93</v>
      </c>
      <c r="H24" s="122">
        <v>53.250999999999998</v>
      </c>
      <c r="I24" s="121">
        <v>5</v>
      </c>
      <c r="J24" s="253">
        <v>341.27499999999998</v>
      </c>
      <c r="K24" s="137"/>
      <c r="M24" s="127" t="str">
        <f>+LOOKUP(B24,COD_FIN!C$5:C$51,COD_FIN!B$5:B$51)</f>
        <v>HPQ</v>
      </c>
    </row>
    <row r="25" spans="1:13" x14ac:dyDescent="0.3">
      <c r="A25" s="117">
        <f t="shared" si="0"/>
        <v>15</v>
      </c>
      <c r="B25" s="136">
        <v>106050001</v>
      </c>
      <c r="C25" s="126">
        <v>70774</v>
      </c>
      <c r="D25" s="125" t="s">
        <v>176</v>
      </c>
      <c r="E25" s="124">
        <v>39539</v>
      </c>
      <c r="F25" s="123">
        <v>41944</v>
      </c>
      <c r="G25" s="120">
        <v>305</v>
      </c>
      <c r="H25" s="122">
        <v>59.18</v>
      </c>
      <c r="I25" s="121">
        <v>5</v>
      </c>
      <c r="J25" s="253">
        <v>338.21499999999997</v>
      </c>
      <c r="K25" s="137"/>
      <c r="M25" s="127" t="str">
        <f>+LOOKUP(B25,COD_FIN!C$5:C$51,COD_FIN!B$5:B$51)</f>
        <v>EZJ</v>
      </c>
    </row>
    <row r="26" spans="1:13" x14ac:dyDescent="0.3">
      <c r="A26" s="117">
        <f t="shared" si="0"/>
        <v>16</v>
      </c>
      <c r="B26" s="136">
        <v>106500003</v>
      </c>
      <c r="C26" s="126">
        <v>90968</v>
      </c>
      <c r="D26" s="125" t="s">
        <v>353</v>
      </c>
      <c r="E26" s="124">
        <v>41395</v>
      </c>
      <c r="F26" s="123">
        <v>42125</v>
      </c>
      <c r="G26" s="120">
        <v>230</v>
      </c>
      <c r="H26" s="122">
        <v>42.718000000000004</v>
      </c>
      <c r="I26" s="121">
        <v>1</v>
      </c>
      <c r="J26" s="253">
        <v>335.32499999999999</v>
      </c>
      <c r="K26" s="137"/>
      <c r="M26" s="127" t="str">
        <f>+LOOKUP(B26,COD_FIN!C$5:C$51,COD_FIN!B$5:B$51)</f>
        <v>GMR</v>
      </c>
    </row>
    <row r="27" spans="1:13" x14ac:dyDescent="0.3">
      <c r="A27" s="117">
        <f t="shared" si="0"/>
        <v>17</v>
      </c>
      <c r="B27" s="136">
        <v>106500003</v>
      </c>
      <c r="C27" s="126">
        <v>65981</v>
      </c>
      <c r="D27" s="125" t="s">
        <v>178</v>
      </c>
      <c r="E27" s="124">
        <v>39052</v>
      </c>
      <c r="F27" s="123">
        <v>42248</v>
      </c>
      <c r="G27" s="120">
        <v>106</v>
      </c>
      <c r="H27" s="122">
        <v>63.84</v>
      </c>
      <c r="I27" s="121">
        <v>7</v>
      </c>
      <c r="J27" s="253">
        <v>334.98500000000001</v>
      </c>
      <c r="K27" s="137"/>
      <c r="M27" s="127" t="str">
        <f>+LOOKUP(B27,COD_FIN!C$5:C$51,COD_FIN!B$5:B$51)</f>
        <v>GMR</v>
      </c>
    </row>
    <row r="28" spans="1:13" x14ac:dyDescent="0.3">
      <c r="A28" s="117">
        <f t="shared" si="0"/>
        <v>18</v>
      </c>
      <c r="B28" s="136">
        <v>106500003</v>
      </c>
      <c r="C28" s="126">
        <v>88659</v>
      </c>
      <c r="D28" s="125" t="s">
        <v>353</v>
      </c>
      <c r="E28" s="124">
        <v>41365</v>
      </c>
      <c r="F28" s="123">
        <v>42125</v>
      </c>
      <c r="G28" s="120">
        <v>225</v>
      </c>
      <c r="H28" s="122">
        <v>42.293999999999997</v>
      </c>
      <c r="I28" s="121">
        <v>1</v>
      </c>
      <c r="J28" s="253">
        <v>334.64499999999998</v>
      </c>
      <c r="K28" s="137"/>
      <c r="M28" s="127" t="str">
        <f>+LOOKUP(B28,COD_FIN!C$5:C$51,COD_FIN!B$5:B$51)</f>
        <v>GMR</v>
      </c>
    </row>
    <row r="29" spans="1:13" x14ac:dyDescent="0.3">
      <c r="A29" s="117">
        <f t="shared" si="0"/>
        <v>19</v>
      </c>
      <c r="B29" s="136">
        <v>107290003</v>
      </c>
      <c r="C29" s="126">
        <v>72452</v>
      </c>
      <c r="D29" s="125" t="s">
        <v>323</v>
      </c>
      <c r="E29" s="124">
        <v>39722</v>
      </c>
      <c r="F29" s="123">
        <v>41944</v>
      </c>
      <c r="G29" s="120">
        <v>305</v>
      </c>
      <c r="H29" s="122">
        <v>56.54</v>
      </c>
      <c r="I29" s="121">
        <v>5</v>
      </c>
      <c r="J29" s="253">
        <v>329.88499999999999</v>
      </c>
      <c r="K29" s="137"/>
      <c r="M29" s="127" t="str">
        <f>+LOOKUP(B29,COD_FIN!C$5:C$51,COD_FIN!B$5:B$51)</f>
        <v>GPL</v>
      </c>
    </row>
    <row r="30" spans="1:13" x14ac:dyDescent="0.3">
      <c r="A30" s="117">
        <f t="shared" si="0"/>
        <v>20</v>
      </c>
      <c r="B30" s="136">
        <v>106500003</v>
      </c>
      <c r="C30" s="126">
        <v>67702</v>
      </c>
      <c r="D30" s="125" t="s">
        <v>178</v>
      </c>
      <c r="E30" s="124">
        <v>39142</v>
      </c>
      <c r="F30" s="123">
        <v>42248</v>
      </c>
      <c r="G30" s="120">
        <v>100</v>
      </c>
      <c r="H30" s="122">
        <v>65.099999999999994</v>
      </c>
      <c r="I30" s="121">
        <v>7</v>
      </c>
      <c r="J30" s="253">
        <v>327.93</v>
      </c>
      <c r="K30" s="137"/>
      <c r="M30" s="127" t="str">
        <f>+LOOKUP(B30,COD_FIN!C$5:C$51,COD_FIN!B$5:B$51)</f>
        <v>GMR</v>
      </c>
    </row>
    <row r="31" spans="1:13" x14ac:dyDescent="0.3">
      <c r="A31" s="117">
        <f t="shared" si="0"/>
        <v>21</v>
      </c>
      <c r="B31" s="136">
        <v>570001</v>
      </c>
      <c r="C31" s="126">
        <v>90843</v>
      </c>
      <c r="D31" s="125" t="s">
        <v>178</v>
      </c>
      <c r="E31" s="124">
        <v>38749</v>
      </c>
      <c r="F31" s="123">
        <v>41974</v>
      </c>
      <c r="G31" s="120">
        <v>95</v>
      </c>
      <c r="H31" s="122">
        <v>61.11</v>
      </c>
      <c r="I31" s="121">
        <v>7</v>
      </c>
      <c r="J31" s="253">
        <v>316.70999999999998</v>
      </c>
      <c r="K31" s="137"/>
      <c r="M31" s="127" t="str">
        <f>+LOOKUP(B31,COD_FIN!C$5:C$51,COD_FIN!B$5:B$51)</f>
        <v>EAB</v>
      </c>
    </row>
    <row r="32" spans="1:13" x14ac:dyDescent="0.3">
      <c r="A32" s="117">
        <f t="shared" si="0"/>
        <v>22</v>
      </c>
      <c r="B32" s="136">
        <v>110001</v>
      </c>
      <c r="C32" s="126">
        <v>78005</v>
      </c>
      <c r="D32" s="125" t="s">
        <v>186</v>
      </c>
      <c r="E32" s="124">
        <v>40299</v>
      </c>
      <c r="F32" s="123">
        <v>42064</v>
      </c>
      <c r="G32" s="120">
        <v>305</v>
      </c>
      <c r="H32" s="122">
        <v>56.712000000000003</v>
      </c>
      <c r="I32" s="121">
        <v>4</v>
      </c>
      <c r="J32" s="253">
        <v>315.35000000000002</v>
      </c>
      <c r="K32" s="137"/>
      <c r="M32" s="127" t="str">
        <f>+LOOKUP(B32,COD_FIN!C$5:C$51,COD_FIN!B$5:B$51)</f>
        <v>HEP</v>
      </c>
    </row>
    <row r="33" spans="1:13" x14ac:dyDescent="0.3">
      <c r="A33" s="117">
        <f t="shared" si="0"/>
        <v>23</v>
      </c>
      <c r="B33" s="136">
        <v>2330001</v>
      </c>
      <c r="C33" s="126">
        <v>71475</v>
      </c>
      <c r="D33" s="125" t="s">
        <v>354</v>
      </c>
      <c r="E33" s="124">
        <v>39387</v>
      </c>
      <c r="F33" s="123">
        <v>42248</v>
      </c>
      <c r="G33" s="120">
        <v>103</v>
      </c>
      <c r="H33" s="122">
        <v>61.215000000000003</v>
      </c>
      <c r="I33" s="121">
        <v>6</v>
      </c>
      <c r="J33" s="253">
        <v>305.745</v>
      </c>
      <c r="K33" s="137"/>
      <c r="M33" s="127" t="str">
        <f>+LOOKUP(B33,COD_FIN!C$5:C$51,COD_FIN!B$5:B$51)</f>
        <v>HEA</v>
      </c>
    </row>
    <row r="34" spans="1:13" x14ac:dyDescent="0.3">
      <c r="A34" s="117">
        <f t="shared" si="0"/>
        <v>24</v>
      </c>
      <c r="B34" s="136">
        <v>104890001</v>
      </c>
      <c r="C34" s="126">
        <v>81473</v>
      </c>
      <c r="D34" s="125" t="s">
        <v>180</v>
      </c>
      <c r="E34" s="124">
        <v>40603</v>
      </c>
      <c r="F34" s="123">
        <v>41883</v>
      </c>
      <c r="G34" s="120">
        <v>191</v>
      </c>
      <c r="H34" s="122">
        <v>51.66</v>
      </c>
      <c r="I34" s="121">
        <v>2</v>
      </c>
      <c r="J34" s="253">
        <v>305.14999999999998</v>
      </c>
      <c r="K34" s="137"/>
      <c r="M34" s="127" t="str">
        <f>+LOOKUP(B34,COD_FIN!C$5:C$51,COD_FIN!B$5:B$51)</f>
        <v>HPQ</v>
      </c>
    </row>
    <row r="35" spans="1:13" x14ac:dyDescent="0.3">
      <c r="A35" s="117">
        <f t="shared" si="0"/>
        <v>25</v>
      </c>
      <c r="B35" s="136">
        <v>107290003</v>
      </c>
      <c r="C35" s="126">
        <v>90329</v>
      </c>
      <c r="D35" s="125" t="s">
        <v>353</v>
      </c>
      <c r="E35" s="124">
        <v>41426</v>
      </c>
      <c r="F35" s="123">
        <v>42125</v>
      </c>
      <c r="G35" s="120">
        <v>289</v>
      </c>
      <c r="H35" s="122">
        <v>42.79</v>
      </c>
      <c r="I35" s="121">
        <v>1</v>
      </c>
      <c r="J35" s="253">
        <v>304.89499999999998</v>
      </c>
      <c r="K35" s="137"/>
      <c r="M35" s="127" t="str">
        <f>+LOOKUP(B35,COD_FIN!C$5:C$51,COD_FIN!B$5:B$51)</f>
        <v>GPL</v>
      </c>
    </row>
    <row r="36" spans="1:13" x14ac:dyDescent="0.3">
      <c r="A36" s="120">
        <v>26</v>
      </c>
      <c r="B36" s="136">
        <v>106500003</v>
      </c>
      <c r="C36" s="126">
        <v>88639</v>
      </c>
      <c r="D36" s="125" t="s">
        <v>324</v>
      </c>
      <c r="E36" s="124">
        <v>41153</v>
      </c>
      <c r="F36" s="123">
        <v>42278</v>
      </c>
      <c r="G36" s="120">
        <v>72</v>
      </c>
      <c r="H36" s="122">
        <v>44.322000000000003</v>
      </c>
      <c r="I36" s="121">
        <v>2</v>
      </c>
      <c r="J36" s="253">
        <v>301.41000000000003</v>
      </c>
      <c r="M36" s="127" t="str">
        <f>+LOOKUP(B36,COD_FIN!C$5:C$51,COD_FIN!B$5:B$51)</f>
        <v>GMR</v>
      </c>
    </row>
    <row r="37" spans="1:13" x14ac:dyDescent="0.3">
      <c r="A37" s="120">
        <f t="shared" ref="A37:A60" si="1">A36+1</f>
        <v>27</v>
      </c>
      <c r="B37" s="136">
        <v>1890029</v>
      </c>
      <c r="C37" s="126">
        <v>90182</v>
      </c>
      <c r="D37" s="125" t="s">
        <v>324</v>
      </c>
      <c r="E37" s="124">
        <v>41334</v>
      </c>
      <c r="F37" s="123">
        <v>42370</v>
      </c>
      <c r="G37" s="120">
        <v>33</v>
      </c>
      <c r="H37" s="122">
        <v>38.786000000000001</v>
      </c>
      <c r="I37" s="121">
        <v>2</v>
      </c>
      <c r="J37" s="253">
        <v>299.70999999999998</v>
      </c>
      <c r="M37" s="127" t="str">
        <f>+LOOKUP(B37,COD_FIN!C$5:C$51,COD_FIN!B$5:B$51)</f>
        <v>HPL</v>
      </c>
    </row>
    <row r="38" spans="1:13" x14ac:dyDescent="0.3">
      <c r="A38" s="120">
        <f t="shared" si="1"/>
        <v>28</v>
      </c>
      <c r="B38" s="136">
        <v>104890001</v>
      </c>
      <c r="C38" s="126">
        <v>81008</v>
      </c>
      <c r="D38" s="125" t="s">
        <v>180</v>
      </c>
      <c r="E38" s="124">
        <v>40179</v>
      </c>
      <c r="F38" s="123">
        <v>42036</v>
      </c>
      <c r="G38" s="120">
        <v>48</v>
      </c>
      <c r="H38" s="122">
        <v>49.02</v>
      </c>
      <c r="I38" s="121">
        <v>4</v>
      </c>
      <c r="J38" s="253">
        <v>295.54500000000002</v>
      </c>
      <c r="M38" s="127" t="str">
        <f>+LOOKUP(B38,COD_FIN!C$5:C$51,COD_FIN!B$5:B$51)</f>
        <v>HPQ</v>
      </c>
    </row>
    <row r="39" spans="1:13" x14ac:dyDescent="0.3">
      <c r="A39" s="120">
        <f t="shared" si="1"/>
        <v>29</v>
      </c>
      <c r="B39" s="136">
        <v>1890029</v>
      </c>
      <c r="C39" s="126">
        <v>88324</v>
      </c>
      <c r="D39" s="125" t="s">
        <v>324</v>
      </c>
      <c r="E39" s="124">
        <v>40878</v>
      </c>
      <c r="F39" s="123">
        <v>42095</v>
      </c>
      <c r="G39" s="120">
        <v>291</v>
      </c>
      <c r="H39" s="122">
        <v>53.02</v>
      </c>
      <c r="I39" s="121">
        <v>2</v>
      </c>
      <c r="J39" s="253">
        <v>294.10000000000002</v>
      </c>
      <c r="M39" s="127" t="str">
        <f>+LOOKUP(B39,COD_FIN!C$5:C$51,COD_FIN!B$5:B$51)</f>
        <v>HPL</v>
      </c>
    </row>
    <row r="40" spans="1:13" x14ac:dyDescent="0.3">
      <c r="A40" s="120">
        <f t="shared" si="1"/>
        <v>30</v>
      </c>
      <c r="B40" s="136">
        <v>104890001</v>
      </c>
      <c r="C40" s="126">
        <v>81064</v>
      </c>
      <c r="D40" s="125" t="s">
        <v>180</v>
      </c>
      <c r="E40" s="124">
        <v>40330</v>
      </c>
      <c r="F40" s="123">
        <v>41944</v>
      </c>
      <c r="G40" s="120">
        <v>122</v>
      </c>
      <c r="H40" s="122">
        <v>51.084000000000003</v>
      </c>
      <c r="I40" s="121">
        <v>3</v>
      </c>
      <c r="J40" s="253">
        <v>293.58999999999997</v>
      </c>
      <c r="M40" s="127" t="str">
        <f>+LOOKUP(B40,COD_FIN!C$5:C$51,COD_FIN!B$5:B$51)</f>
        <v>HPQ</v>
      </c>
    </row>
    <row r="41" spans="1:13" x14ac:dyDescent="0.3">
      <c r="A41" s="120">
        <f t="shared" si="1"/>
        <v>31</v>
      </c>
      <c r="B41" s="136">
        <v>110001</v>
      </c>
      <c r="C41" s="126">
        <v>69479</v>
      </c>
      <c r="D41" s="125" t="s">
        <v>355</v>
      </c>
      <c r="E41" s="124">
        <v>39448</v>
      </c>
      <c r="F41" s="123">
        <v>42036</v>
      </c>
      <c r="G41" s="120">
        <v>295</v>
      </c>
      <c r="H41" s="122">
        <v>58.478999999999999</v>
      </c>
      <c r="I41" s="121">
        <v>6</v>
      </c>
      <c r="J41" s="253">
        <v>293.16500000000002</v>
      </c>
      <c r="M41" s="127" t="str">
        <f>+LOOKUP(B41,COD_FIN!C$5:C$51,COD_FIN!B$5:B$51)</f>
        <v>HEP</v>
      </c>
    </row>
    <row r="42" spans="1:13" x14ac:dyDescent="0.3">
      <c r="A42" s="120">
        <f t="shared" si="1"/>
        <v>32</v>
      </c>
      <c r="B42" s="136">
        <v>107290003</v>
      </c>
      <c r="C42" s="126">
        <v>84471</v>
      </c>
      <c r="D42" s="125" t="s">
        <v>179</v>
      </c>
      <c r="E42" s="124">
        <v>40695</v>
      </c>
      <c r="F42" s="123">
        <v>42278</v>
      </c>
      <c r="G42" s="120">
        <v>128</v>
      </c>
      <c r="H42" s="122">
        <v>55.414000000000001</v>
      </c>
      <c r="I42" s="121">
        <v>3</v>
      </c>
      <c r="J42" s="253">
        <v>292.57</v>
      </c>
      <c r="M42" s="127" t="str">
        <f>+LOOKUP(B42,COD_FIN!C$5:C$51,COD_FIN!B$5:B$51)</f>
        <v>GPL</v>
      </c>
    </row>
    <row r="43" spans="1:13" x14ac:dyDescent="0.3">
      <c r="A43" s="120">
        <f t="shared" si="1"/>
        <v>33</v>
      </c>
      <c r="B43" s="136">
        <v>1890029</v>
      </c>
      <c r="C43" s="126">
        <v>90197</v>
      </c>
      <c r="D43" s="125" t="s">
        <v>353</v>
      </c>
      <c r="E43" s="124">
        <v>41426</v>
      </c>
      <c r="F43" s="123">
        <v>42217</v>
      </c>
      <c r="G43" s="120">
        <v>203</v>
      </c>
      <c r="H43" s="122">
        <v>39.491</v>
      </c>
      <c r="I43" s="121">
        <v>1</v>
      </c>
      <c r="J43" s="253">
        <v>285.77</v>
      </c>
      <c r="M43" s="127" t="str">
        <f>+LOOKUP(B43,COD_FIN!C$5:C$51,COD_FIN!B$5:B$51)</f>
        <v>HPL</v>
      </c>
    </row>
    <row r="44" spans="1:13" x14ac:dyDescent="0.3">
      <c r="A44" s="120">
        <f t="shared" si="1"/>
        <v>34</v>
      </c>
      <c r="B44" s="136">
        <v>107290003</v>
      </c>
      <c r="C44" s="126">
        <v>90290</v>
      </c>
      <c r="D44" s="125" t="s">
        <v>324</v>
      </c>
      <c r="E44" s="124">
        <v>41306</v>
      </c>
      <c r="F44" s="123">
        <v>42005</v>
      </c>
      <c r="G44" s="120">
        <v>305</v>
      </c>
      <c r="H44" s="122">
        <v>48.07</v>
      </c>
      <c r="I44" s="121">
        <v>1</v>
      </c>
      <c r="J44" s="253">
        <v>285.60000000000002</v>
      </c>
      <c r="M44" s="127" t="str">
        <f>+LOOKUP(B44,COD_FIN!C$5:C$51,COD_FIN!B$5:B$51)</f>
        <v>GPL</v>
      </c>
    </row>
    <row r="45" spans="1:13" x14ac:dyDescent="0.3">
      <c r="A45" s="120">
        <f t="shared" si="1"/>
        <v>35</v>
      </c>
      <c r="B45" s="136">
        <v>410001</v>
      </c>
      <c r="C45" s="126">
        <v>77620</v>
      </c>
      <c r="D45" s="125" t="s">
        <v>180</v>
      </c>
      <c r="E45" s="124">
        <v>40238</v>
      </c>
      <c r="F45" s="123">
        <v>42005</v>
      </c>
      <c r="G45" s="120">
        <v>305</v>
      </c>
      <c r="H45" s="122">
        <v>59.18</v>
      </c>
      <c r="I45" s="121">
        <v>4</v>
      </c>
      <c r="J45" s="253">
        <v>283.47500000000002</v>
      </c>
      <c r="M45" s="127" t="str">
        <f>+LOOKUP(B45,COD_FIN!C$5:C$51,COD_FIN!B$5:B$51)</f>
        <v>EDI</v>
      </c>
    </row>
    <row r="46" spans="1:13" x14ac:dyDescent="0.3">
      <c r="A46" s="120">
        <f t="shared" si="1"/>
        <v>36</v>
      </c>
      <c r="B46" s="136">
        <v>107290003</v>
      </c>
      <c r="C46" s="126">
        <v>90270</v>
      </c>
      <c r="D46" s="125" t="s">
        <v>324</v>
      </c>
      <c r="E46" s="124">
        <v>41214</v>
      </c>
      <c r="F46" s="123">
        <v>42339</v>
      </c>
      <c r="G46" s="120">
        <v>71</v>
      </c>
      <c r="H46" s="122">
        <v>42.631</v>
      </c>
      <c r="I46" s="121">
        <v>2</v>
      </c>
      <c r="J46" s="253">
        <v>278.03500000000003</v>
      </c>
      <c r="M46" s="127" t="str">
        <f>+LOOKUP(B46,COD_FIN!C$5:C$51,COD_FIN!B$5:B$51)</f>
        <v>GPL</v>
      </c>
    </row>
    <row r="47" spans="1:13" x14ac:dyDescent="0.3">
      <c r="A47" s="120">
        <f t="shared" si="1"/>
        <v>37</v>
      </c>
      <c r="B47" s="136">
        <v>110001</v>
      </c>
      <c r="C47" s="126">
        <v>80025</v>
      </c>
      <c r="D47" s="125" t="s">
        <v>180</v>
      </c>
      <c r="E47" s="124">
        <v>40452</v>
      </c>
      <c r="F47" s="123">
        <v>42186</v>
      </c>
      <c r="G47" s="120">
        <v>209</v>
      </c>
      <c r="H47" s="122">
        <v>58.8</v>
      </c>
      <c r="I47" s="121">
        <v>4</v>
      </c>
      <c r="J47" s="253">
        <v>277.10000000000002</v>
      </c>
      <c r="M47" s="127" t="str">
        <f>+LOOKUP(B47,COD_FIN!C$5:C$51,COD_FIN!B$5:B$51)</f>
        <v>HEP</v>
      </c>
    </row>
    <row r="48" spans="1:13" x14ac:dyDescent="0.3">
      <c r="A48" s="120">
        <f t="shared" si="1"/>
        <v>38</v>
      </c>
      <c r="B48" s="136">
        <v>570001</v>
      </c>
      <c r="C48" s="126">
        <v>72063</v>
      </c>
      <c r="D48" s="125" t="s">
        <v>185</v>
      </c>
      <c r="E48" s="124">
        <v>39539</v>
      </c>
      <c r="F48" s="123">
        <v>42005</v>
      </c>
      <c r="G48" s="120">
        <v>69</v>
      </c>
      <c r="H48" s="122">
        <v>55.045000000000002</v>
      </c>
      <c r="I48" s="121">
        <v>5</v>
      </c>
      <c r="J48" s="253">
        <v>276.33499999999998</v>
      </c>
      <c r="M48" s="127" t="str">
        <f>+LOOKUP(B48,COD_FIN!C$5:C$51,COD_FIN!B$5:B$51)</f>
        <v>EAB</v>
      </c>
    </row>
    <row r="49" spans="1:13" x14ac:dyDescent="0.3">
      <c r="A49" s="120">
        <f t="shared" si="1"/>
        <v>39</v>
      </c>
      <c r="B49" s="136">
        <v>410001</v>
      </c>
      <c r="C49" s="126">
        <v>60436</v>
      </c>
      <c r="D49" s="125" t="s">
        <v>184</v>
      </c>
      <c r="E49" s="124">
        <v>38231</v>
      </c>
      <c r="F49" s="123">
        <v>42309</v>
      </c>
      <c r="G49" s="120">
        <v>84</v>
      </c>
      <c r="H49" s="122">
        <v>63.176000000000002</v>
      </c>
      <c r="I49" s="121">
        <v>10</v>
      </c>
      <c r="J49" s="253">
        <v>270.64</v>
      </c>
      <c r="M49" s="127" t="str">
        <f>+LOOKUP(B49,COD_FIN!C$5:C$51,COD_FIN!B$5:B$51)</f>
        <v>EDI</v>
      </c>
    </row>
    <row r="50" spans="1:13" x14ac:dyDescent="0.3">
      <c r="A50" s="120">
        <f t="shared" si="1"/>
        <v>40</v>
      </c>
      <c r="B50" s="136">
        <v>107290003</v>
      </c>
      <c r="C50" s="126">
        <v>80579</v>
      </c>
      <c r="D50" s="125" t="s">
        <v>196</v>
      </c>
      <c r="E50" s="124">
        <v>40513</v>
      </c>
      <c r="F50" s="123">
        <v>42339</v>
      </c>
      <c r="G50" s="120">
        <v>72</v>
      </c>
      <c r="H50" s="122">
        <v>53.064</v>
      </c>
      <c r="I50" s="121">
        <v>4</v>
      </c>
      <c r="J50" s="253">
        <v>269.02499999999998</v>
      </c>
      <c r="M50" s="127" t="str">
        <f>+LOOKUP(B50,COD_FIN!C$5:C$51,COD_FIN!B$5:B$51)</f>
        <v>GPL</v>
      </c>
    </row>
    <row r="51" spans="1:13" x14ac:dyDescent="0.3">
      <c r="A51" s="120">
        <f t="shared" si="1"/>
        <v>41</v>
      </c>
      <c r="B51" s="136">
        <v>410001</v>
      </c>
      <c r="C51" s="126">
        <v>65383</v>
      </c>
      <c r="D51" s="125" t="s">
        <v>356</v>
      </c>
      <c r="E51" s="124">
        <v>38808</v>
      </c>
      <c r="F51" s="123">
        <v>42064</v>
      </c>
      <c r="G51" s="120">
        <v>305</v>
      </c>
      <c r="H51" s="122">
        <v>57.86</v>
      </c>
      <c r="I51" s="121">
        <v>7</v>
      </c>
      <c r="J51" s="253">
        <v>268.77</v>
      </c>
      <c r="M51" s="127" t="str">
        <f>+LOOKUP(B51,COD_FIN!C$5:C$51,COD_FIN!B$5:B$51)</f>
        <v>EDI</v>
      </c>
    </row>
    <row r="52" spans="1:13" x14ac:dyDescent="0.3">
      <c r="A52" s="120">
        <f t="shared" si="1"/>
        <v>42</v>
      </c>
      <c r="B52" s="136">
        <v>104890001</v>
      </c>
      <c r="C52" s="126">
        <v>69743</v>
      </c>
      <c r="D52" s="125">
        <v>300534</v>
      </c>
      <c r="E52" s="124">
        <v>38899</v>
      </c>
      <c r="F52" s="123">
        <v>42036</v>
      </c>
      <c r="G52" s="120">
        <v>39</v>
      </c>
      <c r="H52" s="122">
        <v>50.3</v>
      </c>
      <c r="I52" s="121">
        <v>7</v>
      </c>
      <c r="J52" s="253">
        <v>263.92500000000001</v>
      </c>
      <c r="M52" s="127" t="str">
        <f>+LOOKUP(B52,COD_FIN!C$5:C$51,COD_FIN!B$5:B$51)</f>
        <v>HPQ</v>
      </c>
    </row>
    <row r="53" spans="1:13" x14ac:dyDescent="0.3">
      <c r="A53" s="120">
        <f t="shared" si="1"/>
        <v>43</v>
      </c>
      <c r="B53" s="136">
        <v>107290003</v>
      </c>
      <c r="C53" s="126">
        <v>90273</v>
      </c>
      <c r="D53" s="125" t="s">
        <v>324</v>
      </c>
      <c r="E53" s="124">
        <v>41244</v>
      </c>
      <c r="F53" s="123">
        <v>42339</v>
      </c>
      <c r="G53" s="120">
        <v>74</v>
      </c>
      <c r="H53" s="122">
        <v>42.987000000000002</v>
      </c>
      <c r="I53" s="121">
        <v>2</v>
      </c>
      <c r="J53" s="253">
        <v>262.31</v>
      </c>
      <c r="M53" s="127" t="str">
        <f>+LOOKUP(B53,COD_FIN!C$5:C$51,COD_FIN!B$5:B$51)</f>
        <v>GPL</v>
      </c>
    </row>
    <row r="54" spans="1:13" x14ac:dyDescent="0.3">
      <c r="A54" s="120">
        <f t="shared" si="1"/>
        <v>44</v>
      </c>
      <c r="B54" s="136">
        <v>2330001</v>
      </c>
      <c r="C54" s="126">
        <v>71481</v>
      </c>
      <c r="D54" s="125" t="s">
        <v>182</v>
      </c>
      <c r="E54" s="124">
        <v>39417</v>
      </c>
      <c r="F54" s="123">
        <v>42125</v>
      </c>
      <c r="G54" s="120">
        <v>247</v>
      </c>
      <c r="H54" s="122">
        <v>60.94</v>
      </c>
      <c r="I54" s="121">
        <v>6</v>
      </c>
      <c r="J54" s="253">
        <v>262.14</v>
      </c>
      <c r="M54" s="127" t="str">
        <f>+LOOKUP(B54,COD_FIN!C$5:C$51,COD_FIN!B$5:B$51)</f>
        <v>HEA</v>
      </c>
    </row>
    <row r="55" spans="1:13" x14ac:dyDescent="0.3">
      <c r="A55" s="120">
        <f t="shared" si="1"/>
        <v>45</v>
      </c>
      <c r="B55" s="136">
        <v>102960001</v>
      </c>
      <c r="C55" s="126">
        <v>83439</v>
      </c>
      <c r="D55" s="125" t="s">
        <v>308</v>
      </c>
      <c r="E55" s="124">
        <v>40664</v>
      </c>
      <c r="F55" s="123">
        <v>42125</v>
      </c>
      <c r="G55" s="120">
        <v>278</v>
      </c>
      <c r="H55" s="122">
        <v>55.22</v>
      </c>
      <c r="I55" s="121">
        <v>3</v>
      </c>
      <c r="J55" s="253">
        <v>259.16500000000002</v>
      </c>
      <c r="M55" s="127" t="str">
        <f>+LOOKUP(B55,COD_FIN!C$5:C$51,COD_FIN!B$5:B$51)</f>
        <v>HLM</v>
      </c>
    </row>
    <row r="56" spans="1:13" x14ac:dyDescent="0.3">
      <c r="A56" s="120">
        <f t="shared" si="1"/>
        <v>46</v>
      </c>
      <c r="B56" s="136">
        <v>110001</v>
      </c>
      <c r="C56" s="126">
        <v>83330</v>
      </c>
      <c r="D56" s="125" t="s">
        <v>179</v>
      </c>
      <c r="E56" s="124">
        <v>40725</v>
      </c>
      <c r="F56" s="123">
        <v>42095</v>
      </c>
      <c r="G56" s="120">
        <v>270</v>
      </c>
      <c r="H56" s="122">
        <v>57.981999999999999</v>
      </c>
      <c r="I56" s="121">
        <v>3</v>
      </c>
      <c r="J56" s="253">
        <v>258.74</v>
      </c>
      <c r="M56" s="127" t="str">
        <f>+LOOKUP(B56,COD_FIN!C$5:C$51,COD_FIN!B$5:B$51)</f>
        <v>HEP</v>
      </c>
    </row>
    <row r="57" spans="1:13" x14ac:dyDescent="0.3">
      <c r="A57" s="120">
        <f t="shared" si="1"/>
        <v>47</v>
      </c>
      <c r="B57" s="136">
        <v>102960001</v>
      </c>
      <c r="C57" s="126">
        <v>78749</v>
      </c>
      <c r="D57" s="125" t="s">
        <v>357</v>
      </c>
      <c r="E57" s="124">
        <v>40179</v>
      </c>
      <c r="F57" s="123">
        <v>42309</v>
      </c>
      <c r="G57" s="120">
        <v>114</v>
      </c>
      <c r="H57" s="122">
        <v>56.201999999999998</v>
      </c>
      <c r="I57" s="121">
        <v>4</v>
      </c>
      <c r="J57" s="253">
        <v>256.87</v>
      </c>
      <c r="M57" s="127" t="str">
        <f>+LOOKUP(B57,COD_FIN!C$5:C$51,COD_FIN!B$5:B$51)</f>
        <v>HLM</v>
      </c>
    </row>
    <row r="58" spans="1:13" x14ac:dyDescent="0.3">
      <c r="A58" s="120">
        <f t="shared" si="1"/>
        <v>48</v>
      </c>
      <c r="B58" s="136">
        <v>104890001</v>
      </c>
      <c r="C58" s="126">
        <v>77136</v>
      </c>
      <c r="D58" s="125" t="s">
        <v>186</v>
      </c>
      <c r="E58" s="124">
        <v>39995</v>
      </c>
      <c r="F58" s="123">
        <v>41944</v>
      </c>
      <c r="G58" s="120">
        <v>136</v>
      </c>
      <c r="H58" s="122">
        <v>54.808</v>
      </c>
      <c r="I58" s="121">
        <v>4</v>
      </c>
      <c r="J58" s="253">
        <v>256.27499999999998</v>
      </c>
      <c r="M58" s="127" t="str">
        <f>+LOOKUP(B58,COD_FIN!C$5:C$51,COD_FIN!B$5:B$51)</f>
        <v>HPQ</v>
      </c>
    </row>
    <row r="59" spans="1:13" x14ac:dyDescent="0.3">
      <c r="A59" s="120">
        <f t="shared" si="1"/>
        <v>49</v>
      </c>
      <c r="B59" s="136">
        <v>1890029</v>
      </c>
      <c r="C59" s="126">
        <v>90188</v>
      </c>
      <c r="D59" s="125" t="s">
        <v>353</v>
      </c>
      <c r="E59" s="124">
        <v>41395</v>
      </c>
      <c r="F59" s="123">
        <v>42125</v>
      </c>
      <c r="G59" s="120">
        <v>278</v>
      </c>
      <c r="H59" s="122">
        <v>43.67</v>
      </c>
      <c r="I59" s="121">
        <v>1</v>
      </c>
      <c r="J59" s="253">
        <v>255.935</v>
      </c>
      <c r="M59" s="127" t="str">
        <f>+LOOKUP(B59,COD_FIN!C$5:C$51,COD_FIN!B$5:B$51)</f>
        <v>HPL</v>
      </c>
    </row>
    <row r="60" spans="1:13" x14ac:dyDescent="0.3">
      <c r="A60" s="120">
        <f t="shared" si="1"/>
        <v>50</v>
      </c>
      <c r="B60" s="136">
        <v>107290003</v>
      </c>
      <c r="C60" s="126">
        <v>72431</v>
      </c>
      <c r="D60" s="125" t="s">
        <v>323</v>
      </c>
      <c r="E60" s="124">
        <v>39539</v>
      </c>
      <c r="F60" s="123">
        <v>42248</v>
      </c>
      <c r="G60" s="120">
        <v>152</v>
      </c>
      <c r="H60" s="122">
        <v>56.286000000000001</v>
      </c>
      <c r="I60" s="121">
        <v>6</v>
      </c>
      <c r="J60" s="253">
        <v>255.51</v>
      </c>
      <c r="M60" s="127" t="str">
        <f>+LOOKUP(B60,COD_FIN!C$5:C$51,COD_FIN!B$5:B$51)</f>
        <v>GPL</v>
      </c>
    </row>
    <row r="61" spans="1:13" x14ac:dyDescent="0.3">
      <c r="B61" s="128"/>
      <c r="M61" s="127"/>
    </row>
    <row r="62" spans="1:13" x14ac:dyDescent="0.3">
      <c r="B62" s="128"/>
      <c r="M62" s="127"/>
    </row>
    <row r="63" spans="1:13" x14ac:dyDescent="0.3">
      <c r="B63" s="128"/>
      <c r="M63" s="127"/>
    </row>
    <row r="64" spans="1:13" x14ac:dyDescent="0.3">
      <c r="B64" s="128"/>
      <c r="M64" s="127"/>
    </row>
    <row r="65" spans="2:13" x14ac:dyDescent="0.3">
      <c r="B65" s="128"/>
      <c r="M65" s="127"/>
    </row>
    <row r="66" spans="2:13" x14ac:dyDescent="0.3">
      <c r="B66" s="128"/>
      <c r="M66" s="127"/>
    </row>
    <row r="67" spans="2:13" x14ac:dyDescent="0.3">
      <c r="B67" s="128"/>
      <c r="M67" s="127"/>
    </row>
    <row r="68" spans="2:13" x14ac:dyDescent="0.3">
      <c r="B68" s="128"/>
      <c r="M68" s="127"/>
    </row>
    <row r="69" spans="2:13" x14ac:dyDescent="0.3">
      <c r="B69" s="128"/>
      <c r="M69" s="127"/>
    </row>
    <row r="70" spans="2:13" x14ac:dyDescent="0.3">
      <c r="B70" s="128"/>
      <c r="M70" s="127"/>
    </row>
    <row r="71" spans="2:13" x14ac:dyDescent="0.3">
      <c r="B71" s="128"/>
      <c r="M71" s="127"/>
    </row>
    <row r="72" spans="2:13" x14ac:dyDescent="0.3">
      <c r="B72" s="128"/>
      <c r="M72" s="127"/>
    </row>
    <row r="73" spans="2:13" x14ac:dyDescent="0.3">
      <c r="B73" s="128"/>
      <c r="M73" s="127"/>
    </row>
    <row r="74" spans="2:13" x14ac:dyDescent="0.3">
      <c r="B74" s="128"/>
      <c r="M74" s="127"/>
    </row>
    <row r="75" spans="2:13" x14ac:dyDescent="0.3">
      <c r="B75" s="128"/>
      <c r="M75" s="127"/>
    </row>
    <row r="76" spans="2:13" x14ac:dyDescent="0.3">
      <c r="B76" s="128"/>
      <c r="M76" s="127"/>
    </row>
    <row r="77" spans="2:13" x14ac:dyDescent="0.3">
      <c r="B77" s="128"/>
      <c r="M77" s="127"/>
    </row>
    <row r="78" spans="2:13" x14ac:dyDescent="0.3">
      <c r="B78" s="128"/>
      <c r="M78" s="127"/>
    </row>
    <row r="79" spans="2:13" x14ac:dyDescent="0.3">
      <c r="B79" s="128"/>
      <c r="M79" s="127"/>
    </row>
    <row r="80" spans="2:13" x14ac:dyDescent="0.3">
      <c r="B80" s="128"/>
      <c r="M80" s="127"/>
    </row>
    <row r="81" spans="2:13" x14ac:dyDescent="0.3">
      <c r="B81" s="128"/>
      <c r="M81" s="127"/>
    </row>
    <row r="82" spans="2:13" x14ac:dyDescent="0.3">
      <c r="B82" s="128"/>
      <c r="M82" s="127"/>
    </row>
    <row r="83" spans="2:13" x14ac:dyDescent="0.3">
      <c r="B83" s="128"/>
      <c r="M83" s="127"/>
    </row>
    <row r="84" spans="2:13" x14ac:dyDescent="0.3">
      <c r="B84" s="128"/>
      <c r="M84" s="127"/>
    </row>
    <row r="85" spans="2:13" x14ac:dyDescent="0.3">
      <c r="B85" s="128"/>
      <c r="M85" s="127"/>
    </row>
    <row r="86" spans="2:13" x14ac:dyDescent="0.3">
      <c r="B86" s="128"/>
      <c r="M86" s="127"/>
    </row>
    <row r="87" spans="2:13" x14ac:dyDescent="0.3">
      <c r="B87" s="128"/>
      <c r="M87" s="127"/>
    </row>
    <row r="88" spans="2:13" x14ac:dyDescent="0.3">
      <c r="B88" s="128"/>
      <c r="M88" s="127"/>
    </row>
    <row r="89" spans="2:13" x14ac:dyDescent="0.3">
      <c r="B89" s="128"/>
      <c r="M89" s="127"/>
    </row>
    <row r="90" spans="2:13" x14ac:dyDescent="0.3">
      <c r="B90" s="128"/>
      <c r="M90" s="127"/>
    </row>
    <row r="91" spans="2:13" x14ac:dyDescent="0.3">
      <c r="B91" s="128"/>
      <c r="M91" s="127"/>
    </row>
    <row r="92" spans="2:13" x14ac:dyDescent="0.3">
      <c r="B92" s="128"/>
      <c r="M92" s="127"/>
    </row>
    <row r="93" spans="2:13" x14ac:dyDescent="0.3">
      <c r="B93" s="128"/>
      <c r="M93" s="127"/>
    </row>
    <row r="94" spans="2:13" x14ac:dyDescent="0.3">
      <c r="B94" s="128"/>
      <c r="M94" s="127"/>
    </row>
    <row r="95" spans="2:13" x14ac:dyDescent="0.3">
      <c r="B95" s="128"/>
      <c r="M95" s="127"/>
    </row>
    <row r="96" spans="2:13" x14ac:dyDescent="0.3">
      <c r="B96" s="128"/>
      <c r="M96" s="127"/>
    </row>
    <row r="97" spans="1:14" s="135" customFormat="1" x14ac:dyDescent="0.3">
      <c r="A97" s="120"/>
      <c r="B97" s="128"/>
      <c r="C97" s="126"/>
      <c r="D97" s="125"/>
      <c r="E97" s="124"/>
      <c r="F97" s="123"/>
      <c r="G97" s="120"/>
      <c r="H97" s="122"/>
      <c r="I97" s="121"/>
      <c r="J97" s="249"/>
      <c r="K97" s="119"/>
      <c r="L97" s="118"/>
      <c r="M97" s="127"/>
      <c r="N97" s="116"/>
    </row>
    <row r="98" spans="1:14" x14ac:dyDescent="0.3">
      <c r="B98" s="128"/>
      <c r="M98" s="127"/>
    </row>
    <row r="99" spans="1:14" x14ac:dyDescent="0.3">
      <c r="B99" s="128"/>
      <c r="M99" s="127"/>
    </row>
    <row r="100" spans="1:14" x14ac:dyDescent="0.3">
      <c r="B100" s="128"/>
      <c r="M100" s="127"/>
    </row>
    <row r="101" spans="1:14" x14ac:dyDescent="0.3">
      <c r="B101" s="128"/>
      <c r="M101" s="127"/>
    </row>
    <row r="102" spans="1:14" x14ac:dyDescent="0.3">
      <c r="B102" s="128"/>
      <c r="M102" s="127"/>
    </row>
    <row r="103" spans="1:14" x14ac:dyDescent="0.3">
      <c r="B103" s="128"/>
      <c r="M103" s="127"/>
    </row>
    <row r="104" spans="1:14" x14ac:dyDescent="0.3">
      <c r="B104" s="128"/>
      <c r="M104" s="127"/>
    </row>
    <row r="105" spans="1:14" x14ac:dyDescent="0.3">
      <c r="B105" s="128"/>
      <c r="M105" s="127"/>
    </row>
    <row r="106" spans="1:14" x14ac:dyDescent="0.3">
      <c r="B106" s="128"/>
      <c r="M106" s="127"/>
    </row>
    <row r="107" spans="1:14" x14ac:dyDescent="0.3">
      <c r="B107" s="128"/>
      <c r="M107" s="127"/>
    </row>
    <row r="108" spans="1:14" x14ac:dyDescent="0.3">
      <c r="B108" s="128"/>
      <c r="M108" s="127"/>
    </row>
    <row r="109" spans="1:14" x14ac:dyDescent="0.3">
      <c r="B109" s="128"/>
      <c r="M109" s="127"/>
    </row>
    <row r="110" spans="1:14" x14ac:dyDescent="0.3">
      <c r="B110" s="128"/>
      <c r="M110" s="127"/>
    </row>
    <row r="111" spans="1:14" x14ac:dyDescent="0.3">
      <c r="B111" s="128"/>
      <c r="M111" s="127"/>
    </row>
    <row r="112" spans="1:14" x14ac:dyDescent="0.3">
      <c r="B112" s="128"/>
      <c r="M112" s="127"/>
    </row>
    <row r="113" spans="2:13" x14ac:dyDescent="0.3">
      <c r="B113" s="128"/>
      <c r="M113" s="127"/>
    </row>
    <row r="114" spans="2:13" x14ac:dyDescent="0.3">
      <c r="B114" s="128"/>
      <c r="M114" s="127"/>
    </row>
    <row r="115" spans="2:13" x14ac:dyDescent="0.3">
      <c r="B115" s="128"/>
      <c r="M115" s="127"/>
    </row>
    <row r="116" spans="2:13" x14ac:dyDescent="0.3">
      <c r="B116" s="128"/>
      <c r="M116" s="127"/>
    </row>
    <row r="117" spans="2:13" x14ac:dyDescent="0.3">
      <c r="B117" s="128"/>
      <c r="M117" s="127"/>
    </row>
    <row r="118" spans="2:13" x14ac:dyDescent="0.3">
      <c r="B118" s="128"/>
      <c r="M118" s="127"/>
    </row>
    <row r="119" spans="2:13" x14ac:dyDescent="0.3">
      <c r="B119" s="128"/>
      <c r="M119" s="127"/>
    </row>
    <row r="120" spans="2:13" x14ac:dyDescent="0.3">
      <c r="B120" s="128"/>
      <c r="M120" s="127"/>
    </row>
    <row r="121" spans="2:13" x14ac:dyDescent="0.3">
      <c r="B121" s="128"/>
      <c r="M121" s="127"/>
    </row>
    <row r="122" spans="2:13" x14ac:dyDescent="0.3">
      <c r="B122" s="128"/>
      <c r="M122" s="127"/>
    </row>
    <row r="123" spans="2:13" x14ac:dyDescent="0.3">
      <c r="B123" s="128"/>
      <c r="M123" s="127"/>
    </row>
    <row r="124" spans="2:13" x14ac:dyDescent="0.3">
      <c r="B124" s="128"/>
      <c r="M124" s="127"/>
    </row>
    <row r="125" spans="2:13" x14ac:dyDescent="0.3">
      <c r="B125" s="128"/>
      <c r="M125" s="127"/>
    </row>
    <row r="126" spans="2:13" x14ac:dyDescent="0.3">
      <c r="B126" s="128"/>
      <c r="M126" s="127"/>
    </row>
    <row r="127" spans="2:13" x14ac:dyDescent="0.3">
      <c r="B127" s="128"/>
      <c r="M127" s="127"/>
    </row>
    <row r="128" spans="2:13" x14ac:dyDescent="0.3">
      <c r="B128" s="128"/>
      <c r="M128" s="127"/>
    </row>
    <row r="129" spans="2:13" x14ac:dyDescent="0.3">
      <c r="B129" s="128"/>
      <c r="M129" s="127"/>
    </row>
    <row r="130" spans="2:13" x14ac:dyDescent="0.3">
      <c r="B130" s="128"/>
      <c r="M130" s="127"/>
    </row>
    <row r="131" spans="2:13" x14ac:dyDescent="0.3">
      <c r="B131" s="128"/>
      <c r="M131" s="127"/>
    </row>
    <row r="132" spans="2:13" x14ac:dyDescent="0.3">
      <c r="B132" s="128"/>
      <c r="M132" s="127"/>
    </row>
    <row r="133" spans="2:13" x14ac:dyDescent="0.3">
      <c r="B133" s="128"/>
      <c r="M133" s="127"/>
    </row>
    <row r="134" spans="2:13" x14ac:dyDescent="0.3">
      <c r="B134" s="128"/>
      <c r="M134" s="127"/>
    </row>
    <row r="135" spans="2:13" x14ac:dyDescent="0.3">
      <c r="B135" s="128"/>
      <c r="M135" s="127"/>
    </row>
    <row r="136" spans="2:13" x14ac:dyDescent="0.3">
      <c r="B136" s="128"/>
      <c r="M136" s="127"/>
    </row>
    <row r="137" spans="2:13" x14ac:dyDescent="0.3">
      <c r="B137" s="134"/>
      <c r="C137" s="133"/>
      <c r="D137" s="132"/>
      <c r="F137" s="124"/>
      <c r="H137" s="131"/>
      <c r="I137" s="130"/>
      <c r="M137" s="129"/>
    </row>
    <row r="138" spans="2:13" x14ac:dyDescent="0.3">
      <c r="B138" s="128"/>
      <c r="M138" s="127"/>
    </row>
    <row r="139" spans="2:13" x14ac:dyDescent="0.3">
      <c r="B139" s="128"/>
      <c r="M139" s="127"/>
    </row>
    <row r="140" spans="2:13" x14ac:dyDescent="0.3">
      <c r="B140" s="128"/>
      <c r="M140" s="127"/>
    </row>
    <row r="141" spans="2:13" x14ac:dyDescent="0.3">
      <c r="B141" s="128"/>
      <c r="M141" s="127"/>
    </row>
    <row r="142" spans="2:13" x14ac:dyDescent="0.3">
      <c r="B142" s="128"/>
      <c r="M142" s="127"/>
    </row>
    <row r="143" spans="2:13" x14ac:dyDescent="0.3">
      <c r="B143" s="128"/>
      <c r="M143" s="127"/>
    </row>
    <row r="144" spans="2:13" x14ac:dyDescent="0.3">
      <c r="B144" s="128"/>
      <c r="M144" s="127"/>
    </row>
    <row r="145" spans="2:13" x14ac:dyDescent="0.3">
      <c r="B145" s="128"/>
      <c r="M145" s="127"/>
    </row>
    <row r="146" spans="2:13" x14ac:dyDescent="0.3">
      <c r="B146" s="128"/>
      <c r="M146" s="127"/>
    </row>
    <row r="147" spans="2:13" x14ac:dyDescent="0.3">
      <c r="B147" s="128"/>
      <c r="M147" s="127"/>
    </row>
    <row r="148" spans="2:13" x14ac:dyDescent="0.3">
      <c r="B148" s="128"/>
      <c r="M148" s="127"/>
    </row>
    <row r="149" spans="2:13" x14ac:dyDescent="0.3">
      <c r="B149" s="128"/>
      <c r="M149" s="127"/>
    </row>
    <row r="150" spans="2:13" x14ac:dyDescent="0.3">
      <c r="B150" s="128"/>
      <c r="M150" s="127"/>
    </row>
    <row r="151" spans="2:13" x14ac:dyDescent="0.3">
      <c r="B151" s="128"/>
      <c r="M151" s="127"/>
    </row>
    <row r="152" spans="2:13" x14ac:dyDescent="0.3">
      <c r="B152" s="128"/>
      <c r="M152" s="127"/>
    </row>
    <row r="153" spans="2:13" x14ac:dyDescent="0.3">
      <c r="B153" s="128"/>
      <c r="M153" s="127"/>
    </row>
    <row r="154" spans="2:13" x14ac:dyDescent="0.3">
      <c r="B154" s="128"/>
      <c r="M154" s="127"/>
    </row>
    <row r="155" spans="2:13" x14ac:dyDescent="0.3">
      <c r="B155" s="128"/>
      <c r="M155" s="127"/>
    </row>
    <row r="156" spans="2:13" x14ac:dyDescent="0.3">
      <c r="B156" s="128"/>
      <c r="M156" s="127"/>
    </row>
    <row r="157" spans="2:13" x14ac:dyDescent="0.3">
      <c r="B157" s="128"/>
      <c r="M157" s="127"/>
    </row>
    <row r="158" spans="2:13" x14ac:dyDescent="0.3">
      <c r="B158" s="128"/>
      <c r="M158" s="127"/>
    </row>
    <row r="159" spans="2:13" x14ac:dyDescent="0.3">
      <c r="B159" s="128"/>
      <c r="M159" s="127"/>
    </row>
    <row r="160" spans="2:13" x14ac:dyDescent="0.3">
      <c r="B160" s="128"/>
      <c r="M160" s="127"/>
    </row>
    <row r="161" spans="2:13" x14ac:dyDescent="0.3">
      <c r="B161" s="128"/>
      <c r="M161" s="127"/>
    </row>
    <row r="162" spans="2:13" x14ac:dyDescent="0.3">
      <c r="B162" s="128"/>
      <c r="M162" s="127"/>
    </row>
    <row r="163" spans="2:13" x14ac:dyDescent="0.3">
      <c r="B163" s="128"/>
      <c r="M163" s="127"/>
    </row>
    <row r="164" spans="2:13" x14ac:dyDescent="0.3">
      <c r="B164" s="128"/>
      <c r="M164" s="127"/>
    </row>
    <row r="165" spans="2:13" x14ac:dyDescent="0.3">
      <c r="B165" s="128"/>
      <c r="M165" s="127"/>
    </row>
    <row r="166" spans="2:13" x14ac:dyDescent="0.3">
      <c r="B166" s="128"/>
      <c r="M166" s="127"/>
    </row>
    <row r="167" spans="2:13" x14ac:dyDescent="0.3">
      <c r="B167" s="128"/>
      <c r="M167" s="127"/>
    </row>
    <row r="168" spans="2:13" x14ac:dyDescent="0.3">
      <c r="B168" s="128"/>
      <c r="M168" s="127"/>
    </row>
    <row r="169" spans="2:13" x14ac:dyDescent="0.3">
      <c r="B169" s="128"/>
      <c r="M169" s="127"/>
    </row>
    <row r="170" spans="2:13" x14ac:dyDescent="0.3">
      <c r="B170" s="128"/>
      <c r="M170" s="127"/>
    </row>
    <row r="171" spans="2:13" x14ac:dyDescent="0.3">
      <c r="B171" s="128"/>
      <c r="M171" s="127"/>
    </row>
    <row r="172" spans="2:13" x14ac:dyDescent="0.3">
      <c r="B172" s="128"/>
      <c r="M172" s="127"/>
    </row>
    <row r="173" spans="2:13" x14ac:dyDescent="0.3">
      <c r="B173" s="128"/>
      <c r="M173" s="127"/>
    </row>
    <row r="174" spans="2:13" x14ac:dyDescent="0.3">
      <c r="B174" s="128"/>
      <c r="M174" s="127"/>
    </row>
    <row r="175" spans="2:13" x14ac:dyDescent="0.3">
      <c r="B175" s="128"/>
      <c r="M175" s="127"/>
    </row>
    <row r="176" spans="2:13" x14ac:dyDescent="0.3">
      <c r="B176" s="128"/>
      <c r="M176" s="127"/>
    </row>
    <row r="177" spans="2:13" x14ac:dyDescent="0.3">
      <c r="B177" s="128"/>
      <c r="M177" s="127"/>
    </row>
    <row r="178" spans="2:13" x14ac:dyDescent="0.3">
      <c r="B178" s="128"/>
      <c r="M178" s="127"/>
    </row>
    <row r="179" spans="2:13" x14ac:dyDescent="0.3">
      <c r="B179" s="128"/>
      <c r="M179" s="127"/>
    </row>
    <row r="180" spans="2:13" x14ac:dyDescent="0.3">
      <c r="B180" s="128"/>
      <c r="M180" s="127"/>
    </row>
    <row r="181" spans="2:13" x14ac:dyDescent="0.3">
      <c r="B181" s="128"/>
      <c r="M181" s="127"/>
    </row>
    <row r="182" spans="2:13" x14ac:dyDescent="0.3">
      <c r="B182" s="128"/>
      <c r="M182" s="127"/>
    </row>
    <row r="183" spans="2:13" x14ac:dyDescent="0.3">
      <c r="B183" s="128"/>
      <c r="M183" s="127"/>
    </row>
    <row r="184" spans="2:13" x14ac:dyDescent="0.3">
      <c r="B184" s="128"/>
      <c r="M184" s="127"/>
    </row>
    <row r="185" spans="2:13" x14ac:dyDescent="0.3">
      <c r="B185" s="128"/>
      <c r="M185" s="127"/>
    </row>
    <row r="186" spans="2:13" x14ac:dyDescent="0.3">
      <c r="B186" s="128"/>
      <c r="M186" s="127"/>
    </row>
    <row r="187" spans="2:13" x14ac:dyDescent="0.3">
      <c r="B187" s="128"/>
      <c r="M187" s="127"/>
    </row>
    <row r="188" spans="2:13" x14ac:dyDescent="0.3">
      <c r="B188" s="128"/>
      <c r="M188" s="127"/>
    </row>
    <row r="189" spans="2:13" x14ac:dyDescent="0.3">
      <c r="B189" s="128"/>
      <c r="M189" s="127"/>
    </row>
    <row r="190" spans="2:13" x14ac:dyDescent="0.3">
      <c r="B190" s="128"/>
      <c r="M190" s="127"/>
    </row>
    <row r="191" spans="2:13" x14ac:dyDescent="0.3">
      <c r="B191" s="128"/>
      <c r="M191" s="127"/>
    </row>
    <row r="192" spans="2:13" x14ac:dyDescent="0.3">
      <c r="B192" s="128"/>
      <c r="M192" s="127"/>
    </row>
    <row r="193" spans="2:13" x14ac:dyDescent="0.3">
      <c r="B193" s="128"/>
      <c r="M193" s="127"/>
    </row>
    <row r="194" spans="2:13" x14ac:dyDescent="0.3">
      <c r="B194" s="128"/>
      <c r="M194" s="127"/>
    </row>
    <row r="195" spans="2:13" x14ac:dyDescent="0.3">
      <c r="B195" s="128"/>
      <c r="M195" s="127"/>
    </row>
    <row r="196" spans="2:13" x14ac:dyDescent="0.3">
      <c r="B196" s="128"/>
      <c r="M196" s="127"/>
    </row>
    <row r="197" spans="2:13" x14ac:dyDescent="0.3">
      <c r="B197" s="128"/>
      <c r="M197" s="127"/>
    </row>
    <row r="198" spans="2:13" x14ac:dyDescent="0.3">
      <c r="B198" s="128"/>
      <c r="M198" s="127"/>
    </row>
    <row r="199" spans="2:13" x14ac:dyDescent="0.3">
      <c r="B199" s="128"/>
      <c r="M199" s="127"/>
    </row>
    <row r="200" spans="2:13" x14ac:dyDescent="0.3">
      <c r="B200" s="128"/>
      <c r="M200" s="127"/>
    </row>
    <row r="201" spans="2:13" x14ac:dyDescent="0.3">
      <c r="B201" s="128"/>
      <c r="M201" s="127"/>
    </row>
    <row r="202" spans="2:13" x14ac:dyDescent="0.3">
      <c r="B202" s="128"/>
      <c r="M202" s="127"/>
    </row>
    <row r="203" spans="2:13" x14ac:dyDescent="0.3">
      <c r="B203" s="128"/>
      <c r="M203" s="127"/>
    </row>
    <row r="204" spans="2:13" x14ac:dyDescent="0.3">
      <c r="B204" s="128"/>
      <c r="M204" s="127"/>
    </row>
    <row r="205" spans="2:13" x14ac:dyDescent="0.3">
      <c r="B205" s="128"/>
      <c r="M205" s="127"/>
    </row>
    <row r="206" spans="2:13" x14ac:dyDescent="0.3">
      <c r="B206" s="128"/>
      <c r="M206" s="127"/>
    </row>
    <row r="207" spans="2:13" x14ac:dyDescent="0.3">
      <c r="B207" s="128"/>
      <c r="M207" s="127"/>
    </row>
    <row r="208" spans="2:13" x14ac:dyDescent="0.3">
      <c r="B208" s="128"/>
      <c r="M208" s="127"/>
    </row>
    <row r="209" spans="2:13" x14ac:dyDescent="0.3">
      <c r="B209" s="128"/>
      <c r="M209" s="127"/>
    </row>
    <row r="210" spans="2:13" x14ac:dyDescent="0.3">
      <c r="B210" s="128"/>
      <c r="M210" s="127"/>
    </row>
    <row r="211" spans="2:13" x14ac:dyDescent="0.3">
      <c r="B211" s="128"/>
      <c r="M211" s="127"/>
    </row>
    <row r="212" spans="2:13" x14ac:dyDescent="0.3">
      <c r="B212" s="128"/>
      <c r="M212" s="127"/>
    </row>
    <row r="213" spans="2:13" x14ac:dyDescent="0.3">
      <c r="B213" s="128"/>
      <c r="M213" s="127"/>
    </row>
    <row r="214" spans="2:13" x14ac:dyDescent="0.3">
      <c r="B214" s="128"/>
      <c r="M214" s="127"/>
    </row>
    <row r="215" spans="2:13" x14ac:dyDescent="0.3">
      <c r="B215" s="128"/>
      <c r="M215" s="127"/>
    </row>
    <row r="216" spans="2:13" x14ac:dyDescent="0.3">
      <c r="B216" s="128"/>
      <c r="M216" s="127"/>
    </row>
    <row r="217" spans="2:13" x14ac:dyDescent="0.3">
      <c r="B217" s="128"/>
      <c r="M217" s="127"/>
    </row>
    <row r="218" spans="2:13" x14ac:dyDescent="0.3">
      <c r="B218" s="128"/>
      <c r="M218" s="127"/>
    </row>
    <row r="219" spans="2:13" x14ac:dyDescent="0.3">
      <c r="B219" s="128"/>
      <c r="M219" s="127"/>
    </row>
    <row r="220" spans="2:13" x14ac:dyDescent="0.3">
      <c r="B220" s="128"/>
      <c r="M220" s="127"/>
    </row>
    <row r="221" spans="2:13" x14ac:dyDescent="0.3">
      <c r="B221" s="128"/>
      <c r="M221" s="127"/>
    </row>
    <row r="222" spans="2:13" x14ac:dyDescent="0.3">
      <c r="B222" s="128"/>
      <c r="M222" s="127"/>
    </row>
    <row r="223" spans="2:13" x14ac:dyDescent="0.3">
      <c r="B223" s="128"/>
      <c r="M223" s="127"/>
    </row>
    <row r="224" spans="2:13" x14ac:dyDescent="0.3">
      <c r="B224" s="128"/>
      <c r="M224" s="127"/>
    </row>
    <row r="225" spans="2:13" x14ac:dyDescent="0.3">
      <c r="B225" s="128"/>
      <c r="M225" s="127"/>
    </row>
    <row r="226" spans="2:13" x14ac:dyDescent="0.3">
      <c r="B226" s="128"/>
      <c r="M226" s="127"/>
    </row>
    <row r="227" spans="2:13" x14ac:dyDescent="0.3">
      <c r="B227" s="128"/>
      <c r="M227" s="127"/>
    </row>
    <row r="228" spans="2:13" x14ac:dyDescent="0.3">
      <c r="B228" s="128"/>
      <c r="M228" s="127"/>
    </row>
    <row r="229" spans="2:13" x14ac:dyDescent="0.3">
      <c r="B229" s="128"/>
      <c r="M229" s="127"/>
    </row>
    <row r="230" spans="2:13" x14ac:dyDescent="0.3">
      <c r="B230" s="128"/>
      <c r="M230" s="127"/>
    </row>
    <row r="231" spans="2:13" x14ac:dyDescent="0.3">
      <c r="B231" s="128"/>
      <c r="M231" s="127"/>
    </row>
    <row r="232" spans="2:13" x14ac:dyDescent="0.3">
      <c r="B232" s="128"/>
      <c r="M232" s="127"/>
    </row>
    <row r="233" spans="2:13" x14ac:dyDescent="0.3">
      <c r="B233" s="128"/>
      <c r="M233" s="127"/>
    </row>
    <row r="234" spans="2:13" x14ac:dyDescent="0.3">
      <c r="B234" s="128"/>
      <c r="M234" s="127"/>
    </row>
    <row r="235" spans="2:13" x14ac:dyDescent="0.3">
      <c r="B235" s="128"/>
      <c r="M235" s="127"/>
    </row>
    <row r="236" spans="2:13" x14ac:dyDescent="0.3">
      <c r="B236" s="128"/>
      <c r="M236" s="127"/>
    </row>
    <row r="237" spans="2:13" x14ac:dyDescent="0.3">
      <c r="B237" s="128"/>
      <c r="M237" s="127"/>
    </row>
    <row r="238" spans="2:13" x14ac:dyDescent="0.3">
      <c r="B238" s="128"/>
      <c r="M238" s="127"/>
    </row>
    <row r="239" spans="2:13" x14ac:dyDescent="0.3">
      <c r="B239" s="128"/>
      <c r="M239" s="127"/>
    </row>
    <row r="240" spans="2:13" x14ac:dyDescent="0.3">
      <c r="B240" s="128"/>
      <c r="M240" s="127"/>
    </row>
    <row r="241" spans="2:13" x14ac:dyDescent="0.3">
      <c r="B241" s="128"/>
      <c r="M241" s="127"/>
    </row>
    <row r="242" spans="2:13" x14ac:dyDescent="0.3">
      <c r="B242" s="128"/>
      <c r="M242" s="127"/>
    </row>
    <row r="243" spans="2:13" x14ac:dyDescent="0.3">
      <c r="B243" s="128"/>
      <c r="M243" s="127"/>
    </row>
    <row r="244" spans="2:13" x14ac:dyDescent="0.3">
      <c r="B244" s="128"/>
      <c r="M244" s="127"/>
    </row>
    <row r="245" spans="2:13" x14ac:dyDescent="0.3">
      <c r="B245" s="128"/>
      <c r="M245" s="127"/>
    </row>
    <row r="246" spans="2:13" x14ac:dyDescent="0.3">
      <c r="B246" s="128"/>
      <c r="M246" s="127"/>
    </row>
    <row r="247" spans="2:13" x14ac:dyDescent="0.3">
      <c r="B247" s="128"/>
      <c r="M247" s="127"/>
    </row>
    <row r="248" spans="2:13" x14ac:dyDescent="0.3">
      <c r="B248" s="128"/>
      <c r="M248" s="127"/>
    </row>
    <row r="249" spans="2:13" x14ac:dyDescent="0.3">
      <c r="B249" s="128"/>
      <c r="M249" s="127"/>
    </row>
    <row r="250" spans="2:13" x14ac:dyDescent="0.3">
      <c r="B250" s="128"/>
      <c r="M250" s="127"/>
    </row>
    <row r="251" spans="2:13" x14ac:dyDescent="0.3">
      <c r="B251" s="128"/>
      <c r="M251" s="127"/>
    </row>
    <row r="252" spans="2:13" x14ac:dyDescent="0.3">
      <c r="B252" s="128"/>
      <c r="M252" s="127"/>
    </row>
    <row r="253" spans="2:13" x14ac:dyDescent="0.3">
      <c r="B253" s="128"/>
      <c r="M253" s="127"/>
    </row>
    <row r="254" spans="2:13" x14ac:dyDescent="0.3">
      <c r="B254" s="128"/>
      <c r="M254" s="127"/>
    </row>
    <row r="255" spans="2:13" x14ac:dyDescent="0.3">
      <c r="B255" s="128"/>
      <c r="M255" s="127"/>
    </row>
    <row r="256" spans="2:13" x14ac:dyDescent="0.3">
      <c r="B256" s="128"/>
      <c r="M256" s="127"/>
    </row>
    <row r="257" spans="2:13" x14ac:dyDescent="0.3">
      <c r="B257" s="128"/>
      <c r="M257" s="127"/>
    </row>
    <row r="258" spans="2:13" x14ac:dyDescent="0.3">
      <c r="B258" s="128"/>
      <c r="M258" s="127"/>
    </row>
    <row r="259" spans="2:13" x14ac:dyDescent="0.3">
      <c r="B259" s="128"/>
      <c r="M259" s="127"/>
    </row>
    <row r="260" spans="2:13" x14ac:dyDescent="0.3">
      <c r="B260" s="128"/>
      <c r="M260" s="127"/>
    </row>
  </sheetData>
  <sheetProtection password="91E6" sheet="1" objects="1" scenarios="1" autoFilter="0" pivotTables="0"/>
  <autoFilter ref="A10:J10"/>
  <mergeCells count="1">
    <mergeCell ref="H5:J5"/>
  </mergeCells>
  <pageMargins left="0.75" right="0.75" top="1" bottom="1" header="0" footer="0"/>
  <pageSetup orientation="portrait" horizontalDpi="4294967293" verticalDpi="4294967293"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60"/>
  <sheetViews>
    <sheetView workbookViewId="0">
      <selection activeCell="Q71" sqref="Q71"/>
    </sheetView>
  </sheetViews>
  <sheetFormatPr baseColWidth="10" defaultRowHeight="13.5" x14ac:dyDescent="0.3"/>
  <cols>
    <col min="1" max="1" width="8" style="115" customWidth="1"/>
    <col min="2" max="2" width="9.28515625" style="125" customWidth="1"/>
    <col min="3" max="3" width="7.28515625" style="171" customWidth="1"/>
    <col min="4" max="4" width="11.5703125" style="125" customWidth="1"/>
    <col min="5" max="5" width="6.85546875" style="170" customWidth="1"/>
    <col min="6" max="6" width="6.140625" style="169" customWidth="1"/>
    <col min="7" max="7" width="4.140625" style="167" customWidth="1"/>
    <col min="8" max="8" width="8.7109375" style="165" customWidth="1"/>
    <col min="9" max="9" width="8.7109375" style="168" customWidth="1"/>
    <col min="10" max="10" width="8.7109375" style="167" customWidth="1"/>
    <col min="11" max="11" width="8.7109375" style="165" customWidth="1"/>
    <col min="12" max="12" width="8.7109375" style="166" customWidth="1"/>
    <col min="13" max="13" width="8.7109375" style="165" customWidth="1"/>
    <col min="14" max="14" width="8.7109375" style="166" customWidth="1"/>
    <col min="15" max="15" width="8.7109375" style="164" customWidth="1"/>
    <col min="16" max="16" width="8.7109375" style="166" customWidth="1"/>
    <col min="17" max="17" width="8.7109375" style="164" customWidth="1"/>
    <col min="18" max="18" width="8.7109375" style="166" customWidth="1"/>
    <col min="19" max="19" width="8.7109375" style="118" customWidth="1"/>
    <col min="20" max="20" width="8.7109375" style="166" customWidth="1"/>
    <col min="21" max="21" width="8.7109375" style="165" customWidth="1"/>
    <col min="22" max="22" width="8.7109375" style="164" customWidth="1"/>
    <col min="23" max="23" width="9.28515625" style="260" customWidth="1"/>
    <col min="24" max="24" width="0" style="115" hidden="1" customWidth="1"/>
    <col min="25" max="26" width="11.42578125" style="115" hidden="1" customWidth="1"/>
    <col min="27" max="27" width="0" style="115" hidden="1" customWidth="1"/>
    <col min="28" max="16384" width="11.42578125" style="115"/>
  </cols>
  <sheetData>
    <row r="1" spans="1:26" s="135" customFormat="1" x14ac:dyDescent="0.3">
      <c r="B1" s="132" t="s">
        <v>291</v>
      </c>
      <c r="C1" s="199"/>
      <c r="D1" s="132"/>
      <c r="E1" s="170"/>
      <c r="F1" s="170"/>
      <c r="H1" s="118"/>
      <c r="I1" s="194"/>
      <c r="K1" s="118"/>
      <c r="L1" s="164"/>
      <c r="M1" s="118"/>
      <c r="N1" s="164"/>
      <c r="O1" s="164"/>
      <c r="P1" s="164"/>
      <c r="Q1" s="164"/>
      <c r="R1" s="164"/>
      <c r="S1" s="118"/>
      <c r="T1" s="164"/>
      <c r="U1" s="118"/>
      <c r="V1" s="164"/>
      <c r="W1" s="254"/>
    </row>
    <row r="2" spans="1:26" s="135" customFormat="1" x14ac:dyDescent="0.3">
      <c r="B2" s="198">
        <v>42444</v>
      </c>
      <c r="C2" s="173"/>
      <c r="D2" s="132"/>
      <c r="E2" s="170"/>
      <c r="F2" s="170"/>
      <c r="H2" s="118"/>
      <c r="I2" s="197"/>
      <c r="K2" s="118"/>
      <c r="L2" s="164"/>
      <c r="M2" s="118"/>
      <c r="N2" s="164"/>
      <c r="O2" s="164"/>
      <c r="P2" s="164"/>
      <c r="Q2" s="164"/>
      <c r="R2" s="164"/>
      <c r="S2" s="118"/>
      <c r="T2" s="164"/>
      <c r="U2" s="118"/>
      <c r="V2" s="164"/>
      <c r="W2" s="254"/>
    </row>
    <row r="3" spans="1:26" s="135" customFormat="1" x14ac:dyDescent="0.3">
      <c r="B3" s="188"/>
      <c r="C3" s="173"/>
      <c r="D3" s="132"/>
      <c r="E3" s="170"/>
      <c r="F3" s="170"/>
      <c r="H3" s="118"/>
      <c r="I3" s="197"/>
      <c r="K3" s="118"/>
      <c r="L3" s="164"/>
      <c r="M3" s="118"/>
      <c r="N3" s="164"/>
      <c r="O3" s="164"/>
      <c r="P3" s="164"/>
      <c r="Q3" s="164"/>
      <c r="R3" s="164"/>
      <c r="S3" s="118"/>
      <c r="T3" s="164"/>
      <c r="U3" s="118"/>
      <c r="V3" s="164"/>
      <c r="W3" s="254"/>
    </row>
    <row r="4" spans="1:26" s="135" customFormat="1" ht="14.25" x14ac:dyDescent="0.3">
      <c r="B4" s="188"/>
      <c r="C4" s="173"/>
      <c r="D4" s="132"/>
      <c r="E4" s="170"/>
      <c r="F4" s="170"/>
      <c r="H4" s="118"/>
      <c r="I4" s="197"/>
      <c r="K4" s="118"/>
      <c r="L4" s="164"/>
      <c r="M4" s="118"/>
      <c r="N4" s="164"/>
      <c r="O4" s="164"/>
      <c r="P4" s="164"/>
      <c r="Q4" s="164"/>
      <c r="R4" s="164"/>
      <c r="S4" s="118"/>
      <c r="T4" s="164"/>
      <c r="U4" s="296" t="s">
        <v>45</v>
      </c>
      <c r="V4" s="297"/>
      <c r="W4" s="255" t="s">
        <v>288</v>
      </c>
    </row>
    <row r="5" spans="1:26" ht="14.25" x14ac:dyDescent="0.3">
      <c r="B5" s="194"/>
      <c r="F5" s="196"/>
      <c r="G5" s="195"/>
      <c r="H5" s="292" t="s">
        <v>5</v>
      </c>
      <c r="I5" s="294"/>
      <c r="J5" s="295"/>
      <c r="K5" s="298" t="s">
        <v>6</v>
      </c>
      <c r="L5" s="299"/>
      <c r="M5" s="298" t="s">
        <v>7</v>
      </c>
      <c r="N5" s="299"/>
      <c r="O5" s="298" t="s">
        <v>155</v>
      </c>
      <c r="P5" s="304"/>
      <c r="Q5" s="298" t="s">
        <v>95</v>
      </c>
      <c r="R5" s="304"/>
      <c r="S5" s="302" t="s">
        <v>30</v>
      </c>
      <c r="T5" s="303"/>
      <c r="U5" s="300" t="s">
        <v>46</v>
      </c>
      <c r="V5" s="301"/>
      <c r="W5" s="243" t="s">
        <v>289</v>
      </c>
      <c r="X5" s="120"/>
      <c r="Y5" s="120"/>
    </row>
    <row r="6" spans="1:26" x14ac:dyDescent="0.3">
      <c r="B6" s="194"/>
      <c r="C6" s="193"/>
      <c r="E6" s="193" t="s">
        <v>38</v>
      </c>
      <c r="F6" s="132"/>
      <c r="G6" s="191">
        <f t="shared" ref="G6:W6" si="0">+SUBTOTAL(101,G11:G10003)</f>
        <v>237.44</v>
      </c>
      <c r="H6" s="149">
        <f t="shared" si="0"/>
        <v>93.605399999999975</v>
      </c>
      <c r="I6" s="157">
        <f t="shared" si="0"/>
        <v>58.053380000000018</v>
      </c>
      <c r="J6" s="190">
        <f t="shared" si="0"/>
        <v>4.7</v>
      </c>
      <c r="K6" s="149">
        <f t="shared" si="0"/>
        <v>9.7256999999999962</v>
      </c>
      <c r="L6" s="191">
        <f t="shared" si="0"/>
        <v>44.247699999999988</v>
      </c>
      <c r="M6" s="192">
        <f t="shared" si="0"/>
        <v>5.3465000000000007</v>
      </c>
      <c r="N6" s="191">
        <f t="shared" si="0"/>
        <v>39.0732</v>
      </c>
      <c r="O6" s="192">
        <f t="shared" si="0"/>
        <v>14.172899999999997</v>
      </c>
      <c r="P6" s="191">
        <f t="shared" si="0"/>
        <v>29.503139999999984</v>
      </c>
      <c r="Q6" s="192">
        <f t="shared" si="0"/>
        <v>-8.6449999999999971E-2</v>
      </c>
      <c r="R6" s="191">
        <f t="shared" si="0"/>
        <v>39.788000000000004</v>
      </c>
      <c r="S6" s="149">
        <f t="shared" si="0"/>
        <v>-1.0659000000000001</v>
      </c>
      <c r="T6" s="190">
        <f t="shared" si="0"/>
        <v>31.286879999999993</v>
      </c>
      <c r="U6" s="149">
        <f t="shared" si="0"/>
        <v>-1.2186000000000001</v>
      </c>
      <c r="V6" s="149">
        <f t="shared" si="0"/>
        <v>20.527208000000002</v>
      </c>
      <c r="W6" s="256">
        <f t="shared" si="0"/>
        <v>206.99000000000004</v>
      </c>
      <c r="X6" s="120"/>
      <c r="Y6" s="120"/>
    </row>
    <row r="7" spans="1:26" x14ac:dyDescent="0.3">
      <c r="B7" s="194"/>
      <c r="C7" s="193"/>
      <c r="E7" s="193" t="s">
        <v>33</v>
      </c>
      <c r="F7" s="132"/>
      <c r="G7" s="191">
        <f t="shared" ref="G7:R7" si="1">+SUBTOTAL(102,G11:G1002)</f>
        <v>50</v>
      </c>
      <c r="H7" s="157">
        <f t="shared" si="1"/>
        <v>50</v>
      </c>
      <c r="I7" s="157">
        <f t="shared" si="1"/>
        <v>50</v>
      </c>
      <c r="J7" s="191">
        <f t="shared" si="1"/>
        <v>50</v>
      </c>
      <c r="K7" s="157">
        <f t="shared" si="1"/>
        <v>50</v>
      </c>
      <c r="L7" s="191">
        <f t="shared" si="1"/>
        <v>50</v>
      </c>
      <c r="M7" s="157">
        <f t="shared" si="1"/>
        <v>50</v>
      </c>
      <c r="N7" s="191">
        <f t="shared" si="1"/>
        <v>50</v>
      </c>
      <c r="O7" s="192">
        <f t="shared" si="1"/>
        <v>50</v>
      </c>
      <c r="P7" s="191">
        <f t="shared" si="1"/>
        <v>50</v>
      </c>
      <c r="Q7" s="157">
        <f t="shared" si="1"/>
        <v>50</v>
      </c>
      <c r="R7" s="191">
        <f t="shared" si="1"/>
        <v>50</v>
      </c>
      <c r="S7" s="157">
        <f>+SUBTOTAL(102,S11:S10003)</f>
        <v>50</v>
      </c>
      <c r="T7" s="191">
        <f>+SUBTOTAL(102,T11:T10003)</f>
        <v>50</v>
      </c>
      <c r="U7" s="157">
        <f>+SUBTOTAL(102,U11:U1002)</f>
        <v>50</v>
      </c>
      <c r="V7" s="157">
        <f>+SUBTOTAL(102,V11:V1002)</f>
        <v>50</v>
      </c>
      <c r="W7" s="257">
        <f>+SUBTOTAL(102,W11:W1002)</f>
        <v>50</v>
      </c>
      <c r="X7" s="120"/>
      <c r="Y7" s="120"/>
    </row>
    <row r="8" spans="1:26" x14ac:dyDescent="0.3">
      <c r="B8" s="194"/>
      <c r="C8" s="193"/>
      <c r="E8" s="193" t="s">
        <v>19</v>
      </c>
      <c r="F8" s="132"/>
      <c r="G8" s="191">
        <f t="shared" ref="G8:W8" si="2">+SUBTOTAL(105,G11:G10003)</f>
        <v>38</v>
      </c>
      <c r="H8" s="149">
        <f t="shared" si="2"/>
        <v>-291.125</v>
      </c>
      <c r="I8" s="157">
        <f t="shared" si="2"/>
        <v>44.084000000000003</v>
      </c>
      <c r="J8" s="191">
        <f t="shared" si="2"/>
        <v>2</v>
      </c>
      <c r="K8" s="149">
        <f t="shared" si="2"/>
        <v>2.125</v>
      </c>
      <c r="L8" s="191">
        <f t="shared" si="2"/>
        <v>33.795999999999999</v>
      </c>
      <c r="M8" s="192">
        <f t="shared" si="2"/>
        <v>-0.59499999999999997</v>
      </c>
      <c r="N8" s="191">
        <f t="shared" si="2"/>
        <v>26.158000000000001</v>
      </c>
      <c r="O8" s="192">
        <f t="shared" si="2"/>
        <v>5.0999999999999996</v>
      </c>
      <c r="P8" s="191">
        <f t="shared" si="2"/>
        <v>18.532</v>
      </c>
      <c r="Q8" s="192">
        <f t="shared" si="2"/>
        <v>-0.32300000000000001</v>
      </c>
      <c r="R8" s="191">
        <f t="shared" si="2"/>
        <v>28.2</v>
      </c>
      <c r="S8" s="149">
        <f t="shared" si="2"/>
        <v>-6.2050000000000001</v>
      </c>
      <c r="T8" s="190">
        <f t="shared" si="2"/>
        <v>13.9</v>
      </c>
      <c r="U8" s="149">
        <f t="shared" si="2"/>
        <v>-8.3699999999999992</v>
      </c>
      <c r="V8" s="149">
        <f t="shared" si="2"/>
        <v>6.5270000000000001</v>
      </c>
      <c r="W8" s="256">
        <f t="shared" si="2"/>
        <v>145.5</v>
      </c>
      <c r="X8" s="120"/>
      <c r="Y8" s="120"/>
    </row>
    <row r="9" spans="1:26" x14ac:dyDescent="0.3">
      <c r="C9" s="193"/>
      <c r="E9" s="193" t="s">
        <v>20</v>
      </c>
      <c r="F9" s="132"/>
      <c r="G9" s="191">
        <f t="shared" ref="G9:W9" si="3">+SUBTOTAL(104,G11:G10003)</f>
        <v>305</v>
      </c>
      <c r="H9" s="149">
        <f t="shared" si="3"/>
        <v>486.2</v>
      </c>
      <c r="I9" s="157">
        <f t="shared" si="3"/>
        <v>65.231999999999999</v>
      </c>
      <c r="J9" s="191">
        <f t="shared" si="3"/>
        <v>8</v>
      </c>
      <c r="K9" s="149">
        <f t="shared" si="3"/>
        <v>15.81</v>
      </c>
      <c r="L9" s="191">
        <f t="shared" si="3"/>
        <v>58.603999999999999</v>
      </c>
      <c r="M9" s="192">
        <f t="shared" si="3"/>
        <v>12.154999999999999</v>
      </c>
      <c r="N9" s="191">
        <f t="shared" si="3"/>
        <v>53.148000000000003</v>
      </c>
      <c r="O9" s="192">
        <f t="shared" si="3"/>
        <v>31.11</v>
      </c>
      <c r="P9" s="191">
        <f t="shared" si="3"/>
        <v>43.707999999999998</v>
      </c>
      <c r="Q9" s="192">
        <f t="shared" si="3"/>
        <v>0.1615</v>
      </c>
      <c r="R9" s="191">
        <f t="shared" si="3"/>
        <v>49.3</v>
      </c>
      <c r="S9" s="149">
        <f t="shared" si="3"/>
        <v>5.8650000000000002</v>
      </c>
      <c r="T9" s="190">
        <f t="shared" si="3"/>
        <v>39.799999999999997</v>
      </c>
      <c r="U9" s="149">
        <f t="shared" si="3"/>
        <v>3.06</v>
      </c>
      <c r="V9" s="149">
        <f t="shared" si="3"/>
        <v>30.623999999999999</v>
      </c>
      <c r="W9" s="256">
        <f t="shared" si="3"/>
        <v>319.60000000000002</v>
      </c>
      <c r="X9" s="120"/>
      <c r="Y9" s="120"/>
    </row>
    <row r="10" spans="1:26" s="138" customFormat="1" x14ac:dyDescent="0.3">
      <c r="A10" s="138" t="s">
        <v>285</v>
      </c>
      <c r="B10" s="139" t="s">
        <v>42</v>
      </c>
      <c r="C10" s="189" t="s">
        <v>41</v>
      </c>
      <c r="D10" s="139" t="s">
        <v>43</v>
      </c>
      <c r="E10" s="188" t="s">
        <v>8</v>
      </c>
      <c r="F10" s="187" t="s">
        <v>9</v>
      </c>
      <c r="G10" s="186" t="s">
        <v>10</v>
      </c>
      <c r="H10" s="181" t="s">
        <v>22</v>
      </c>
      <c r="I10" s="145" t="s">
        <v>23</v>
      </c>
      <c r="J10" s="185" t="s">
        <v>24</v>
      </c>
      <c r="K10" s="181" t="s">
        <v>25</v>
      </c>
      <c r="L10" s="182" t="s">
        <v>26</v>
      </c>
      <c r="M10" s="181" t="s">
        <v>27</v>
      </c>
      <c r="N10" s="182" t="s">
        <v>28</v>
      </c>
      <c r="O10" s="181" t="s">
        <v>156</v>
      </c>
      <c r="P10" s="182" t="s">
        <v>157</v>
      </c>
      <c r="Q10" s="184" t="s">
        <v>91</v>
      </c>
      <c r="R10" s="183" t="s">
        <v>92</v>
      </c>
      <c r="S10" s="143" t="s">
        <v>36</v>
      </c>
      <c r="T10" s="182" t="s">
        <v>37</v>
      </c>
      <c r="U10" s="181" t="s">
        <v>31</v>
      </c>
      <c r="V10" s="180" t="s">
        <v>32</v>
      </c>
      <c r="W10" s="258" t="s">
        <v>29</v>
      </c>
      <c r="X10" s="179"/>
      <c r="Z10" s="138" t="s">
        <v>65</v>
      </c>
    </row>
    <row r="11" spans="1:26" x14ac:dyDescent="0.3">
      <c r="A11" s="115">
        <v>1</v>
      </c>
      <c r="B11" s="178">
        <v>106050001</v>
      </c>
      <c r="C11" s="171">
        <v>72108</v>
      </c>
      <c r="D11" s="125" t="s">
        <v>185</v>
      </c>
      <c r="E11" s="177">
        <v>39722</v>
      </c>
      <c r="F11" s="176">
        <v>41913</v>
      </c>
      <c r="G11" s="167">
        <v>305</v>
      </c>
      <c r="H11" s="168">
        <v>486.2</v>
      </c>
      <c r="I11" s="168">
        <v>64.13</v>
      </c>
      <c r="J11" s="167">
        <v>5</v>
      </c>
      <c r="K11" s="165">
        <v>13.005000000000001</v>
      </c>
      <c r="L11" s="166">
        <v>49.13</v>
      </c>
      <c r="M11" s="165">
        <v>7.7350000000000003</v>
      </c>
      <c r="N11" s="166">
        <v>42</v>
      </c>
      <c r="O11" s="118">
        <v>31.11</v>
      </c>
      <c r="P11" s="166">
        <v>33.347999999999999</v>
      </c>
      <c r="Q11" s="175">
        <v>-0.114</v>
      </c>
      <c r="R11" s="166">
        <v>42</v>
      </c>
      <c r="S11" s="118">
        <v>8.5000000000000006E-2</v>
      </c>
      <c r="T11" s="166">
        <v>34.1</v>
      </c>
      <c r="U11" s="165">
        <v>3.06</v>
      </c>
      <c r="V11" s="164">
        <v>23.92</v>
      </c>
      <c r="W11" s="259">
        <v>319.60000000000002</v>
      </c>
      <c r="Y11" s="127" t="str">
        <f>+LOOKUP(B11,COD_FIN!$C$5:$C$51,COD_FIN!$B$5:$B$51)</f>
        <v>EZJ</v>
      </c>
      <c r="Z11" s="165">
        <f>+(4.689*K11+3.117*M11-0.02*H11-1.438*S11+4.152*U11-7.27*Q11)*3.6</f>
        <v>319.60119600000002</v>
      </c>
    </row>
    <row r="12" spans="1:26" x14ac:dyDescent="0.3">
      <c r="A12" s="115">
        <f t="shared" ref="A12:A43" si="4">A11+1</f>
        <v>2</v>
      </c>
      <c r="B12" s="178">
        <v>110001</v>
      </c>
      <c r="C12" s="171">
        <v>67071</v>
      </c>
      <c r="D12" s="125" t="s">
        <v>188</v>
      </c>
      <c r="E12" s="177">
        <v>39203</v>
      </c>
      <c r="F12" s="176">
        <v>42278</v>
      </c>
      <c r="G12" s="167">
        <v>125</v>
      </c>
      <c r="H12" s="168">
        <v>254.66</v>
      </c>
      <c r="I12" s="168">
        <v>62.216000000000001</v>
      </c>
      <c r="J12" s="167">
        <v>7</v>
      </c>
      <c r="K12" s="165">
        <v>10.37</v>
      </c>
      <c r="L12" s="166">
        <v>46.56</v>
      </c>
      <c r="M12" s="165">
        <v>12.154999999999999</v>
      </c>
      <c r="N12" s="166">
        <v>42.72</v>
      </c>
      <c r="O12" s="118">
        <v>14.96</v>
      </c>
      <c r="P12" s="166">
        <v>30.64</v>
      </c>
      <c r="Q12" s="175">
        <v>-8.5500000000000007E-2</v>
      </c>
      <c r="R12" s="166">
        <v>44.7</v>
      </c>
      <c r="S12" s="118">
        <v>1.7</v>
      </c>
      <c r="T12" s="166">
        <v>38.509</v>
      </c>
      <c r="U12" s="165">
        <v>0.99</v>
      </c>
      <c r="V12" s="164">
        <v>30.36</v>
      </c>
      <c r="W12" s="259">
        <v>301.3</v>
      </c>
      <c r="Y12" s="127" t="str">
        <f>+LOOKUP(B12,COD_FIN!$C$5:$C$51,COD_FIN!$B$5:$B$51)</f>
        <v>HEP</v>
      </c>
      <c r="Z12" s="165">
        <f t="shared" ref="Z12:Z60" si="5">+(4.689*K12+3.117*M12-0.02*H12-1.438*S12+4.152*U12-7.27*Q12)*3.6</f>
        <v>301.34278800000004</v>
      </c>
    </row>
    <row r="13" spans="1:26" x14ac:dyDescent="0.3">
      <c r="A13" s="115">
        <f t="shared" si="4"/>
        <v>3</v>
      </c>
      <c r="B13" s="178">
        <v>102960001</v>
      </c>
      <c r="C13" s="171">
        <v>78747</v>
      </c>
      <c r="D13" s="125" t="s">
        <v>194</v>
      </c>
      <c r="E13" s="177">
        <v>40118</v>
      </c>
      <c r="F13" s="176">
        <v>42064</v>
      </c>
      <c r="G13" s="167">
        <v>287</v>
      </c>
      <c r="H13" s="168">
        <v>204.34</v>
      </c>
      <c r="I13" s="168">
        <v>62.15</v>
      </c>
      <c r="J13" s="167">
        <v>4</v>
      </c>
      <c r="K13" s="165">
        <v>11.815</v>
      </c>
      <c r="L13" s="166">
        <v>46.08</v>
      </c>
      <c r="M13" s="165">
        <v>9.7750000000000004</v>
      </c>
      <c r="N13" s="166">
        <v>41.564999999999998</v>
      </c>
      <c r="O13" s="118">
        <v>21.25</v>
      </c>
      <c r="P13" s="166">
        <v>31.79</v>
      </c>
      <c r="Q13" s="175">
        <v>0.1615</v>
      </c>
      <c r="R13" s="166">
        <v>42.1</v>
      </c>
      <c r="S13" s="118">
        <v>-2.125</v>
      </c>
      <c r="T13" s="166">
        <v>35</v>
      </c>
      <c r="U13" s="165">
        <v>-0.18</v>
      </c>
      <c r="V13" s="164">
        <v>22.152000000000001</v>
      </c>
      <c r="W13" s="259">
        <v>298.5</v>
      </c>
      <c r="Y13" s="127" t="str">
        <f>+LOOKUP(B13,COD_FIN!$C$5:$C$51,COD_FIN!$B$5:$B$51)</f>
        <v>HLM</v>
      </c>
      <c r="Z13" s="165">
        <f t="shared" si="5"/>
        <v>298.50010200000003</v>
      </c>
    </row>
    <row r="14" spans="1:26" x14ac:dyDescent="0.3">
      <c r="A14" s="115">
        <f t="shared" si="4"/>
        <v>4</v>
      </c>
      <c r="B14" s="178">
        <v>1960040</v>
      </c>
      <c r="C14" s="171">
        <v>67088</v>
      </c>
      <c r="D14" s="125" t="s">
        <v>195</v>
      </c>
      <c r="E14" s="177">
        <v>39052</v>
      </c>
      <c r="F14" s="176">
        <v>41944</v>
      </c>
      <c r="G14" s="167">
        <v>141</v>
      </c>
      <c r="H14" s="168">
        <v>176.63</v>
      </c>
      <c r="I14" s="168">
        <v>62.963999999999999</v>
      </c>
      <c r="J14" s="167">
        <v>6</v>
      </c>
      <c r="K14" s="165">
        <v>12.07</v>
      </c>
      <c r="L14" s="166">
        <v>58.603999999999999</v>
      </c>
      <c r="M14" s="165">
        <v>8.2449999999999992</v>
      </c>
      <c r="N14" s="166">
        <v>53.148000000000003</v>
      </c>
      <c r="O14" s="118">
        <v>26.605</v>
      </c>
      <c r="P14" s="166">
        <v>43.707999999999998</v>
      </c>
      <c r="Q14" s="175">
        <v>3.7999999999999999E-2</v>
      </c>
      <c r="R14" s="166">
        <v>45.9</v>
      </c>
      <c r="S14" s="118">
        <v>2.6349999999999998</v>
      </c>
      <c r="T14" s="166">
        <v>39.799999999999997</v>
      </c>
      <c r="U14" s="165">
        <v>1.35</v>
      </c>
      <c r="V14" s="164">
        <v>30.015000000000001</v>
      </c>
      <c r="W14" s="259">
        <v>289.10000000000002</v>
      </c>
      <c r="Y14" s="127" t="str">
        <f>+LOOKUP(B14,COD_FIN!$C$5:$C$51,COD_FIN!$B$5:$B$51)</f>
        <v>CVM</v>
      </c>
      <c r="Z14" s="165">
        <f t="shared" si="5"/>
        <v>289.09117800000001</v>
      </c>
    </row>
    <row r="15" spans="1:26" x14ac:dyDescent="0.3">
      <c r="A15" s="115">
        <f t="shared" si="4"/>
        <v>5</v>
      </c>
      <c r="B15" s="178">
        <v>190001</v>
      </c>
      <c r="C15" s="171">
        <v>66206</v>
      </c>
      <c r="D15" s="125" t="s">
        <v>325</v>
      </c>
      <c r="E15" s="177">
        <v>38930</v>
      </c>
      <c r="F15" s="176">
        <v>41944</v>
      </c>
      <c r="G15" s="167">
        <v>305</v>
      </c>
      <c r="H15" s="168">
        <v>94.094999999999999</v>
      </c>
      <c r="I15" s="168">
        <v>57.31</v>
      </c>
      <c r="J15" s="167">
        <v>6</v>
      </c>
      <c r="K15" s="165">
        <v>10.285</v>
      </c>
      <c r="L15" s="166">
        <v>47.08</v>
      </c>
      <c r="M15" s="165">
        <v>7.48</v>
      </c>
      <c r="N15" s="166">
        <v>37.758000000000003</v>
      </c>
      <c r="O15" s="118">
        <v>16.489999999999998</v>
      </c>
      <c r="P15" s="166">
        <v>33.06</v>
      </c>
      <c r="Q15" s="175">
        <v>-0.17100000000000001</v>
      </c>
      <c r="R15" s="166">
        <v>33.200000000000003</v>
      </c>
      <c r="S15" s="118">
        <v>-1.02</v>
      </c>
      <c r="T15" s="166">
        <v>25.3</v>
      </c>
      <c r="U15" s="165">
        <v>1.53</v>
      </c>
      <c r="V15" s="164">
        <v>15.920999999999999</v>
      </c>
      <c r="W15" s="259">
        <v>283.39999999999998</v>
      </c>
      <c r="Y15" s="127" t="str">
        <f>+LOOKUP(B15,COD_FIN!$C$5:$C$51,COD_FIN!$B$5:$B$51)</f>
        <v>HRE</v>
      </c>
      <c r="Z15" s="165">
        <f t="shared" si="5"/>
        <v>283.39961400000004</v>
      </c>
    </row>
    <row r="16" spans="1:26" x14ac:dyDescent="0.3">
      <c r="A16" s="115">
        <f t="shared" si="4"/>
        <v>6</v>
      </c>
      <c r="B16" s="178">
        <v>2120001</v>
      </c>
      <c r="C16" s="171">
        <v>74426</v>
      </c>
      <c r="D16" s="125" t="s">
        <v>195</v>
      </c>
      <c r="E16" s="177">
        <v>38596</v>
      </c>
      <c r="F16" s="176">
        <v>41974</v>
      </c>
      <c r="G16" s="167">
        <v>153</v>
      </c>
      <c r="H16" s="168">
        <v>156.74</v>
      </c>
      <c r="I16" s="168">
        <v>62.37</v>
      </c>
      <c r="J16" s="167">
        <v>7</v>
      </c>
      <c r="K16" s="165">
        <v>13.26</v>
      </c>
      <c r="L16" s="166">
        <v>47.393000000000001</v>
      </c>
      <c r="M16" s="165">
        <v>3.91</v>
      </c>
      <c r="N16" s="166">
        <v>42.164000000000001</v>
      </c>
      <c r="O16" s="118">
        <v>21.675000000000001</v>
      </c>
      <c r="P16" s="166">
        <v>32.951000000000001</v>
      </c>
      <c r="Q16" s="175">
        <v>-0.20899999999999999</v>
      </c>
      <c r="R16" s="166">
        <v>45.5</v>
      </c>
      <c r="S16" s="118">
        <v>5.61</v>
      </c>
      <c r="T16" s="166">
        <v>38.299999999999997</v>
      </c>
      <c r="U16" s="165">
        <v>2.7</v>
      </c>
      <c r="V16" s="164">
        <v>29.9</v>
      </c>
      <c r="W16" s="259">
        <v>273.2</v>
      </c>
      <c r="Y16" s="127" t="str">
        <f>+LOOKUP(B16,COD_FIN!$C$5:$C$51,COD_FIN!$B$5:$B$51)</f>
        <v>HMA</v>
      </c>
      <c r="Z16" s="165">
        <f t="shared" si="5"/>
        <v>273.20925599999998</v>
      </c>
    </row>
    <row r="17" spans="1:26" x14ac:dyDescent="0.3">
      <c r="A17" s="115">
        <f t="shared" si="4"/>
        <v>7</v>
      </c>
      <c r="B17" s="178">
        <v>106500003</v>
      </c>
      <c r="C17" s="171">
        <v>71892</v>
      </c>
      <c r="D17" s="125" t="s">
        <v>188</v>
      </c>
      <c r="E17" s="177">
        <v>39508</v>
      </c>
      <c r="F17" s="176">
        <v>41974</v>
      </c>
      <c r="G17" s="167">
        <v>305</v>
      </c>
      <c r="H17" s="168">
        <v>118.405</v>
      </c>
      <c r="I17" s="168">
        <v>62.59</v>
      </c>
      <c r="J17" s="167">
        <v>5</v>
      </c>
      <c r="K17" s="165">
        <v>11.05</v>
      </c>
      <c r="L17" s="166">
        <v>48.51</v>
      </c>
      <c r="M17" s="165">
        <v>8.16</v>
      </c>
      <c r="N17" s="166">
        <v>44.01</v>
      </c>
      <c r="O17" s="118">
        <v>18.87</v>
      </c>
      <c r="P17" s="166">
        <v>31.05</v>
      </c>
      <c r="Q17" s="175">
        <v>0.1045</v>
      </c>
      <c r="R17" s="166">
        <v>46.4</v>
      </c>
      <c r="S17" s="118">
        <v>2.9750000000000001</v>
      </c>
      <c r="T17" s="166">
        <v>36.6</v>
      </c>
      <c r="U17" s="165">
        <v>-0.63</v>
      </c>
      <c r="V17" s="164">
        <v>26.4</v>
      </c>
      <c r="W17" s="259">
        <v>242</v>
      </c>
      <c r="Y17" s="127" t="str">
        <f>+LOOKUP(B17,COD_FIN!$C$5:$C$51,COD_FIN!$B$5:$B$51)</f>
        <v>GMR</v>
      </c>
      <c r="Z17" s="165">
        <f t="shared" si="5"/>
        <v>242.01556200000007</v>
      </c>
    </row>
    <row r="18" spans="1:26" x14ac:dyDescent="0.3">
      <c r="A18" s="115">
        <f t="shared" si="4"/>
        <v>8</v>
      </c>
      <c r="B18" s="178">
        <v>106500003</v>
      </c>
      <c r="C18" s="171">
        <v>75394</v>
      </c>
      <c r="D18" s="125" t="s">
        <v>196</v>
      </c>
      <c r="E18" s="177">
        <v>40026</v>
      </c>
      <c r="F18" s="176">
        <v>41974</v>
      </c>
      <c r="G18" s="167">
        <v>300</v>
      </c>
      <c r="H18" s="168">
        <v>-53.295000000000002</v>
      </c>
      <c r="I18" s="168">
        <v>59.73</v>
      </c>
      <c r="J18" s="167">
        <v>4</v>
      </c>
      <c r="K18" s="165">
        <v>15.555</v>
      </c>
      <c r="L18" s="166">
        <v>43.2</v>
      </c>
      <c r="M18" s="165">
        <v>0.51</v>
      </c>
      <c r="N18" s="166">
        <v>40.32</v>
      </c>
      <c r="O18" s="118">
        <v>10.285</v>
      </c>
      <c r="P18" s="166">
        <v>25.11</v>
      </c>
      <c r="Q18" s="175">
        <v>-0.114</v>
      </c>
      <c r="R18" s="166">
        <v>41</v>
      </c>
      <c r="S18" s="118">
        <v>-3.9950000000000001</v>
      </c>
      <c r="T18" s="166">
        <v>32</v>
      </c>
      <c r="U18" s="165">
        <v>-3.6</v>
      </c>
      <c r="V18" s="164">
        <v>20.303999999999998</v>
      </c>
      <c r="W18" s="259">
        <v>242</v>
      </c>
      <c r="Y18" s="127" t="str">
        <f>+LOOKUP(B18,COD_FIN!$C$5:$C$51,COD_FIN!$B$5:$B$51)</f>
        <v>GMR</v>
      </c>
      <c r="Z18" s="165">
        <f t="shared" si="5"/>
        <v>241.98967799999997</v>
      </c>
    </row>
    <row r="19" spans="1:26" x14ac:dyDescent="0.3">
      <c r="A19" s="115">
        <f t="shared" si="4"/>
        <v>9</v>
      </c>
      <c r="B19" s="178">
        <v>190001</v>
      </c>
      <c r="C19" s="171">
        <v>85460</v>
      </c>
      <c r="D19" s="125" t="s">
        <v>325</v>
      </c>
      <c r="E19" s="177">
        <v>39965</v>
      </c>
      <c r="F19" s="176">
        <v>41944</v>
      </c>
      <c r="G19" s="167">
        <v>305</v>
      </c>
      <c r="H19" s="168">
        <v>151.215</v>
      </c>
      <c r="I19" s="168">
        <v>55</v>
      </c>
      <c r="J19" s="167">
        <v>4</v>
      </c>
      <c r="K19" s="165">
        <v>8.67</v>
      </c>
      <c r="L19" s="166">
        <v>44.965000000000003</v>
      </c>
      <c r="M19" s="165">
        <v>7.48</v>
      </c>
      <c r="N19" s="166">
        <v>37.048000000000002</v>
      </c>
      <c r="O19" s="118">
        <v>14.96</v>
      </c>
      <c r="P19" s="166">
        <v>31.943999999999999</v>
      </c>
      <c r="Q19" s="175">
        <v>-8.5500000000000007E-2</v>
      </c>
      <c r="R19" s="166">
        <v>34.6</v>
      </c>
      <c r="S19" s="118">
        <v>-4.25</v>
      </c>
      <c r="T19" s="166">
        <v>23.8</v>
      </c>
      <c r="U19" s="165">
        <v>-0.27</v>
      </c>
      <c r="V19" s="164">
        <v>12.851000000000001</v>
      </c>
      <c r="W19" s="259">
        <v>239.6</v>
      </c>
      <c r="Y19" s="127" t="str">
        <f>+LOOKUP(B19,COD_FIN!$C$5:$C$51,COD_FIN!$B$5:$B$51)</f>
        <v>HRE</v>
      </c>
      <c r="Z19" s="165">
        <f t="shared" si="5"/>
        <v>239.60352600000004</v>
      </c>
    </row>
    <row r="20" spans="1:26" x14ac:dyDescent="0.3">
      <c r="A20" s="115">
        <f t="shared" si="4"/>
        <v>10</v>
      </c>
      <c r="B20" s="178">
        <v>2120001</v>
      </c>
      <c r="C20" s="171">
        <v>79385</v>
      </c>
      <c r="D20" s="125" t="s">
        <v>195</v>
      </c>
      <c r="E20" s="177">
        <v>40087</v>
      </c>
      <c r="F20" s="176">
        <v>41913</v>
      </c>
      <c r="G20" s="167">
        <v>205</v>
      </c>
      <c r="H20" s="168">
        <v>38.674999999999997</v>
      </c>
      <c r="I20" s="168">
        <v>56.817</v>
      </c>
      <c r="J20" s="167">
        <v>3</v>
      </c>
      <c r="K20" s="165">
        <v>12.07</v>
      </c>
      <c r="L20" s="166">
        <v>43.295999999999999</v>
      </c>
      <c r="M20" s="165">
        <v>4.25</v>
      </c>
      <c r="N20" s="166">
        <v>37.802</v>
      </c>
      <c r="O20" s="118">
        <v>16.66</v>
      </c>
      <c r="P20" s="166">
        <v>29.437999999999999</v>
      </c>
      <c r="Q20" s="175">
        <v>-0.17100000000000001</v>
      </c>
      <c r="R20" s="166">
        <v>41.8</v>
      </c>
      <c r="S20" s="118">
        <v>5.8650000000000002</v>
      </c>
      <c r="T20" s="166">
        <v>34</v>
      </c>
      <c r="U20" s="165">
        <v>0.72</v>
      </c>
      <c r="V20" s="164">
        <v>19.032</v>
      </c>
      <c r="W20" s="259">
        <v>233.5</v>
      </c>
      <c r="Y20" s="127" t="str">
        <f>+LOOKUP(B20,COD_FIN!$C$5:$C$51,COD_FIN!$B$5:$B$51)</f>
        <v>HMA</v>
      </c>
      <c r="Z20" s="165">
        <f t="shared" si="5"/>
        <v>233.52739200000005</v>
      </c>
    </row>
    <row r="21" spans="1:26" x14ac:dyDescent="0.3">
      <c r="A21" s="115">
        <f t="shared" si="4"/>
        <v>11</v>
      </c>
      <c r="B21" s="178">
        <v>110001</v>
      </c>
      <c r="C21" s="171">
        <v>63146</v>
      </c>
      <c r="D21" s="125" t="s">
        <v>358</v>
      </c>
      <c r="E21" s="177">
        <v>38596</v>
      </c>
      <c r="F21" s="176">
        <v>41883</v>
      </c>
      <c r="G21" s="167">
        <v>305</v>
      </c>
      <c r="H21" s="168">
        <v>160.05500000000001</v>
      </c>
      <c r="I21" s="168">
        <v>61.284999999999997</v>
      </c>
      <c r="J21" s="167">
        <v>7</v>
      </c>
      <c r="K21" s="165">
        <v>12.664999999999999</v>
      </c>
      <c r="L21" s="166">
        <v>44.72</v>
      </c>
      <c r="M21" s="165">
        <v>0.93500000000000005</v>
      </c>
      <c r="N21" s="166">
        <v>39.840000000000003</v>
      </c>
      <c r="O21" s="118">
        <v>12.835000000000001</v>
      </c>
      <c r="P21" s="166">
        <v>27.68</v>
      </c>
      <c r="Q21" s="175">
        <v>-4.7500000000000001E-2</v>
      </c>
      <c r="R21" s="166">
        <v>40.1</v>
      </c>
      <c r="S21" s="118">
        <v>0.76500000000000001</v>
      </c>
      <c r="T21" s="166">
        <v>37.4</v>
      </c>
      <c r="U21" s="165">
        <v>1.53</v>
      </c>
      <c r="V21" s="164">
        <v>28.428000000000001</v>
      </c>
      <c r="W21" s="259">
        <v>232.9</v>
      </c>
      <c r="Y21" s="127" t="str">
        <f>+LOOKUP(B21,COD_FIN!$C$5:$C$51,COD_FIN!$B$5:$B$51)</f>
        <v>HEP</v>
      </c>
      <c r="Z21" s="165">
        <f t="shared" si="5"/>
        <v>232.91026199999999</v>
      </c>
    </row>
    <row r="22" spans="1:26" x14ac:dyDescent="0.3">
      <c r="A22" s="115">
        <f t="shared" si="4"/>
        <v>12</v>
      </c>
      <c r="B22" s="178">
        <v>106050001</v>
      </c>
      <c r="C22" s="171">
        <v>76323</v>
      </c>
      <c r="D22" s="125" t="s">
        <v>190</v>
      </c>
      <c r="E22" s="177">
        <v>40148</v>
      </c>
      <c r="F22" s="176">
        <v>42005</v>
      </c>
      <c r="G22" s="167">
        <v>305</v>
      </c>
      <c r="H22" s="168">
        <v>-21.844999999999999</v>
      </c>
      <c r="I22" s="168">
        <v>59.84</v>
      </c>
      <c r="J22" s="167">
        <v>4</v>
      </c>
      <c r="K22" s="165">
        <v>13.855</v>
      </c>
      <c r="L22" s="166">
        <v>47.502000000000002</v>
      </c>
      <c r="M22" s="165">
        <v>3.145</v>
      </c>
      <c r="N22" s="166">
        <v>41.58</v>
      </c>
      <c r="O22" s="118">
        <v>12.154999999999999</v>
      </c>
      <c r="P22" s="166">
        <v>33.39</v>
      </c>
      <c r="Q22" s="175">
        <v>-5.7000000000000002E-2</v>
      </c>
      <c r="R22" s="166">
        <v>40.299999999999997</v>
      </c>
      <c r="S22" s="118">
        <v>-1.19</v>
      </c>
      <c r="T22" s="166">
        <v>29.4</v>
      </c>
      <c r="U22" s="165">
        <v>-3.06</v>
      </c>
      <c r="V22" s="164">
        <v>17.324000000000002</v>
      </c>
      <c r="W22" s="259">
        <v>232.7</v>
      </c>
      <c r="Y22" s="127" t="str">
        <f>+LOOKUP(B22,COD_FIN!$C$5:$C$51,COD_FIN!$B$5:$B$51)</f>
        <v>EZJ</v>
      </c>
      <c r="Z22" s="165">
        <f t="shared" si="5"/>
        <v>232.65521999999993</v>
      </c>
    </row>
    <row r="23" spans="1:26" x14ac:dyDescent="0.3">
      <c r="A23" s="115">
        <f t="shared" si="4"/>
        <v>13</v>
      </c>
      <c r="B23" s="178">
        <v>190001</v>
      </c>
      <c r="C23" s="171">
        <v>87519</v>
      </c>
      <c r="D23" s="125" t="s">
        <v>325</v>
      </c>
      <c r="E23" s="177">
        <v>41000</v>
      </c>
      <c r="F23" s="176">
        <v>42095</v>
      </c>
      <c r="G23" s="167">
        <v>231</v>
      </c>
      <c r="H23" s="168">
        <v>161.16</v>
      </c>
      <c r="I23" s="168">
        <v>48.167999999999999</v>
      </c>
      <c r="J23" s="167">
        <v>2</v>
      </c>
      <c r="K23" s="165">
        <v>9.0950000000000006</v>
      </c>
      <c r="L23" s="166">
        <v>40.68</v>
      </c>
      <c r="M23" s="165">
        <v>7.48</v>
      </c>
      <c r="N23" s="166">
        <v>34.020000000000003</v>
      </c>
      <c r="O23" s="118">
        <v>11.984999999999999</v>
      </c>
      <c r="P23" s="166">
        <v>26.82</v>
      </c>
      <c r="Q23" s="175">
        <v>9.4999999999999998E-3</v>
      </c>
      <c r="R23" s="166">
        <v>32.9</v>
      </c>
      <c r="S23" s="118">
        <v>-5.27</v>
      </c>
      <c r="T23" s="166">
        <v>20.5</v>
      </c>
      <c r="U23" s="165">
        <v>-1.44</v>
      </c>
      <c r="V23" s="164">
        <v>8.82</v>
      </c>
      <c r="W23" s="259">
        <v>231.4</v>
      </c>
      <c r="Y23" s="127" t="str">
        <f>+LOOKUP(B23,COD_FIN!$C$5:$C$51,COD_FIN!$B$5:$B$51)</f>
        <v>HRE</v>
      </c>
      <c r="Z23" s="165">
        <f t="shared" si="5"/>
        <v>231.36742800000002</v>
      </c>
    </row>
    <row r="24" spans="1:26" x14ac:dyDescent="0.3">
      <c r="A24" s="115">
        <f t="shared" si="4"/>
        <v>14</v>
      </c>
      <c r="B24" s="178">
        <v>106500005</v>
      </c>
      <c r="C24" s="171">
        <v>76318</v>
      </c>
      <c r="D24" s="125" t="s">
        <v>192</v>
      </c>
      <c r="E24" s="177">
        <v>40118</v>
      </c>
      <c r="F24" s="176">
        <v>42095</v>
      </c>
      <c r="G24" s="167">
        <v>233</v>
      </c>
      <c r="H24" s="168">
        <v>80.155000000000001</v>
      </c>
      <c r="I24" s="168">
        <v>57.334000000000003</v>
      </c>
      <c r="J24" s="167">
        <v>4</v>
      </c>
      <c r="K24" s="165">
        <v>12.154999999999999</v>
      </c>
      <c r="L24" s="166">
        <v>35.549999999999997</v>
      </c>
      <c r="M24" s="165">
        <v>7.65</v>
      </c>
      <c r="N24" s="166">
        <v>34.286000000000001</v>
      </c>
      <c r="O24" s="118">
        <v>19.125</v>
      </c>
      <c r="P24" s="166">
        <v>19.829000000000001</v>
      </c>
      <c r="Q24" s="175">
        <v>-9.5000000000000001E-2</v>
      </c>
      <c r="R24" s="166">
        <v>34.200000000000003</v>
      </c>
      <c r="S24" s="118">
        <v>2.5499999999999998</v>
      </c>
      <c r="T24" s="166">
        <v>31.4</v>
      </c>
      <c r="U24" s="165">
        <v>-3.06</v>
      </c>
      <c r="V24" s="164">
        <v>20.093</v>
      </c>
      <c r="W24" s="259">
        <v>228.8</v>
      </c>
      <c r="Y24" s="127" t="str">
        <f>+LOOKUP(B24,COD_FIN!$C$5:$C$51,COD_FIN!$B$5:$B$51)</f>
        <v>ARM</v>
      </c>
      <c r="Z24" s="165">
        <f t="shared" si="5"/>
        <v>228.79935</v>
      </c>
    </row>
    <row r="25" spans="1:26" x14ac:dyDescent="0.3">
      <c r="A25" s="115">
        <f t="shared" si="4"/>
        <v>15</v>
      </c>
      <c r="B25" s="178">
        <v>2850002</v>
      </c>
      <c r="C25" s="171">
        <v>71202</v>
      </c>
      <c r="D25" s="125" t="s">
        <v>313</v>
      </c>
      <c r="E25" s="177">
        <v>39630</v>
      </c>
      <c r="F25" s="176">
        <v>41791</v>
      </c>
      <c r="G25" s="167">
        <v>166</v>
      </c>
      <c r="H25" s="168">
        <v>5.3550000000000004</v>
      </c>
      <c r="I25" s="168">
        <v>60.347999999999999</v>
      </c>
      <c r="J25" s="167">
        <v>5</v>
      </c>
      <c r="K25" s="165">
        <v>12.664999999999999</v>
      </c>
      <c r="L25" s="166">
        <v>37.908000000000001</v>
      </c>
      <c r="M25" s="165">
        <v>4.59</v>
      </c>
      <c r="N25" s="166">
        <v>36.582000000000001</v>
      </c>
      <c r="O25" s="118">
        <v>12.664999999999999</v>
      </c>
      <c r="P25" s="166">
        <v>22.62</v>
      </c>
      <c r="Q25" s="175">
        <v>-0.114</v>
      </c>
      <c r="R25" s="166">
        <v>38.200000000000003</v>
      </c>
      <c r="S25" s="118">
        <v>-1.19</v>
      </c>
      <c r="T25" s="166">
        <v>33.700000000000003</v>
      </c>
      <c r="U25" s="165">
        <v>-3.15</v>
      </c>
      <c r="V25" s="164">
        <v>23.28</v>
      </c>
      <c r="W25" s="259">
        <v>227</v>
      </c>
      <c r="Y25" s="127" t="str">
        <f>+LOOKUP(B25,COD_FIN!$C$5:$C$51,COD_FIN!$B$5:$B$51)</f>
        <v>ZAG</v>
      </c>
      <c r="Z25" s="165">
        <f t="shared" si="5"/>
        <v>226.97033399999998</v>
      </c>
    </row>
    <row r="26" spans="1:26" x14ac:dyDescent="0.3">
      <c r="A26" s="115">
        <f t="shared" si="4"/>
        <v>16</v>
      </c>
      <c r="B26" s="178">
        <v>190001</v>
      </c>
      <c r="C26" s="171">
        <v>85450</v>
      </c>
      <c r="D26" s="125" t="s">
        <v>325</v>
      </c>
      <c r="E26" s="177">
        <v>39873</v>
      </c>
      <c r="F26" s="176">
        <v>42217</v>
      </c>
      <c r="G26" s="167">
        <v>95</v>
      </c>
      <c r="H26" s="168">
        <v>253.98</v>
      </c>
      <c r="I26" s="168">
        <v>50.591999999999999</v>
      </c>
      <c r="J26" s="167">
        <v>4</v>
      </c>
      <c r="K26" s="165">
        <v>7.99</v>
      </c>
      <c r="L26" s="166">
        <v>42.585000000000001</v>
      </c>
      <c r="M26" s="165">
        <v>9.01</v>
      </c>
      <c r="N26" s="166">
        <v>34.445</v>
      </c>
      <c r="O26" s="118">
        <v>18.274999999999999</v>
      </c>
      <c r="P26" s="166">
        <v>28.966999999999999</v>
      </c>
      <c r="Q26" s="175">
        <v>-1.9E-2</v>
      </c>
      <c r="R26" s="166">
        <v>34.799999999999997</v>
      </c>
      <c r="S26" s="118">
        <v>-2.89</v>
      </c>
      <c r="T26" s="166">
        <v>21.483000000000001</v>
      </c>
      <c r="U26" s="165">
        <v>-0.54</v>
      </c>
      <c r="V26" s="164">
        <v>12.709</v>
      </c>
      <c r="W26" s="259">
        <v>225.1</v>
      </c>
      <c r="Y26" s="127" t="str">
        <f>+LOOKUP(B26,COD_FIN!$C$5:$C$51,COD_FIN!$B$5:$B$51)</f>
        <v>HRE</v>
      </c>
      <c r="Z26" s="165">
        <f t="shared" si="5"/>
        <v>225.07758000000004</v>
      </c>
    </row>
    <row r="27" spans="1:26" x14ac:dyDescent="0.3">
      <c r="A27" s="115">
        <f t="shared" si="4"/>
        <v>17</v>
      </c>
      <c r="B27" s="178">
        <v>102960001</v>
      </c>
      <c r="C27" s="171">
        <v>72575</v>
      </c>
      <c r="D27" s="125" t="s">
        <v>308</v>
      </c>
      <c r="E27" s="177">
        <v>39814</v>
      </c>
      <c r="F27" s="176">
        <v>41913</v>
      </c>
      <c r="G27" s="167">
        <v>305</v>
      </c>
      <c r="H27" s="168">
        <v>58.31</v>
      </c>
      <c r="I27" s="168">
        <v>57.97</v>
      </c>
      <c r="J27" s="167">
        <v>4</v>
      </c>
      <c r="K27" s="165">
        <v>13.09</v>
      </c>
      <c r="L27" s="166">
        <v>43.094999999999999</v>
      </c>
      <c r="M27" s="165">
        <v>4.08</v>
      </c>
      <c r="N27" s="166">
        <v>39.51</v>
      </c>
      <c r="O27" s="118">
        <v>12.75</v>
      </c>
      <c r="P27" s="166">
        <v>28.26</v>
      </c>
      <c r="Q27" s="175">
        <v>2.8500000000000001E-2</v>
      </c>
      <c r="R27" s="166">
        <v>37.9</v>
      </c>
      <c r="S27" s="118">
        <v>1.2749999999999999</v>
      </c>
      <c r="T27" s="166">
        <v>28.1</v>
      </c>
      <c r="U27" s="165">
        <v>-2.16</v>
      </c>
      <c r="V27" s="164">
        <v>17.352</v>
      </c>
      <c r="W27" s="259">
        <v>222.9</v>
      </c>
      <c r="Y27" s="127" t="str">
        <f>+LOOKUP(B27,COD_FIN!$C$5:$C$51,COD_FIN!$B$5:$B$51)</f>
        <v>HLM</v>
      </c>
      <c r="Z27" s="165">
        <f t="shared" si="5"/>
        <v>222.91633800000002</v>
      </c>
    </row>
    <row r="28" spans="1:26" x14ac:dyDescent="0.3">
      <c r="A28" s="115">
        <f t="shared" si="4"/>
        <v>18</v>
      </c>
      <c r="B28" s="178">
        <v>1260001</v>
      </c>
      <c r="C28" s="171">
        <v>59441</v>
      </c>
      <c r="D28" s="125" t="s">
        <v>189</v>
      </c>
      <c r="E28" s="177">
        <v>38108</v>
      </c>
      <c r="F28" s="176">
        <v>41944</v>
      </c>
      <c r="G28" s="167">
        <v>140</v>
      </c>
      <c r="H28" s="168">
        <v>-64.685000000000002</v>
      </c>
      <c r="I28" s="168">
        <v>59.384999999999998</v>
      </c>
      <c r="J28" s="167">
        <v>8</v>
      </c>
      <c r="K28" s="165">
        <v>9.01</v>
      </c>
      <c r="L28" s="166">
        <v>52.08</v>
      </c>
      <c r="M28" s="165">
        <v>3.8250000000000002</v>
      </c>
      <c r="N28" s="166">
        <v>44.918999999999997</v>
      </c>
      <c r="O28" s="118">
        <v>8.84</v>
      </c>
      <c r="P28" s="166">
        <v>38.780999999999999</v>
      </c>
      <c r="Q28" s="175">
        <v>-0.13300000000000001</v>
      </c>
      <c r="R28" s="166">
        <v>46.1</v>
      </c>
      <c r="S28" s="118">
        <v>-1.36</v>
      </c>
      <c r="T28" s="166">
        <v>37.4</v>
      </c>
      <c r="U28" s="165">
        <v>0.45</v>
      </c>
      <c r="V28" s="164">
        <v>29.664000000000001</v>
      </c>
      <c r="W28" s="259">
        <v>216.9</v>
      </c>
      <c r="Y28" s="127" t="str">
        <f>+LOOKUP(B28,COD_FIN!$C$5:$C$51,COD_FIN!$B$5:$B$51)</f>
        <v>HSF</v>
      </c>
      <c r="Z28" s="165">
        <f t="shared" si="5"/>
        <v>216.91837800000002</v>
      </c>
    </row>
    <row r="29" spans="1:26" x14ac:dyDescent="0.3">
      <c r="A29" s="115">
        <f t="shared" si="4"/>
        <v>19</v>
      </c>
      <c r="B29" s="178">
        <v>2120010</v>
      </c>
      <c r="C29" s="171">
        <v>79412</v>
      </c>
      <c r="D29" s="125" t="s">
        <v>326</v>
      </c>
      <c r="E29" s="177">
        <v>40269</v>
      </c>
      <c r="F29" s="176">
        <v>41944</v>
      </c>
      <c r="G29" s="167">
        <v>199</v>
      </c>
      <c r="H29" s="168">
        <v>74.715000000000003</v>
      </c>
      <c r="I29" s="168">
        <v>44.084000000000003</v>
      </c>
      <c r="J29" s="167">
        <v>3</v>
      </c>
      <c r="K29" s="165">
        <v>10.199999999999999</v>
      </c>
      <c r="L29" s="166">
        <v>34.44</v>
      </c>
      <c r="M29" s="165">
        <v>3.8250000000000002</v>
      </c>
      <c r="N29" s="166">
        <v>26.158000000000001</v>
      </c>
      <c r="O29" s="118">
        <v>9.01</v>
      </c>
      <c r="P29" s="166">
        <v>18.532</v>
      </c>
      <c r="Q29" s="175">
        <v>-0.27550000000000002</v>
      </c>
      <c r="R29" s="166">
        <v>28.4</v>
      </c>
      <c r="S29" s="118">
        <v>-0.255</v>
      </c>
      <c r="T29" s="166">
        <v>13.9</v>
      </c>
      <c r="U29" s="165">
        <v>-0.27</v>
      </c>
      <c r="V29" s="164">
        <v>6.5270000000000001</v>
      </c>
      <c r="W29" s="259">
        <v>214.2</v>
      </c>
      <c r="Y29" s="127" t="str">
        <f>+LOOKUP(B29,COD_FIN!$C$5:$C$51,COD_FIN!$B$5:$B$51)</f>
        <v>HTF</v>
      </c>
      <c r="Z29" s="165">
        <f t="shared" si="5"/>
        <v>214.21641599999998</v>
      </c>
    </row>
    <row r="30" spans="1:26" x14ac:dyDescent="0.3">
      <c r="A30" s="115">
        <f t="shared" si="4"/>
        <v>20</v>
      </c>
      <c r="B30" s="178">
        <v>1960040</v>
      </c>
      <c r="C30" s="171">
        <v>82843</v>
      </c>
      <c r="D30" s="125" t="s">
        <v>327</v>
      </c>
      <c r="E30" s="177">
        <v>40695</v>
      </c>
      <c r="F30" s="176">
        <v>41913</v>
      </c>
      <c r="G30" s="167">
        <v>162</v>
      </c>
      <c r="H30" s="168">
        <v>-291.125</v>
      </c>
      <c r="I30" s="168">
        <v>51.408999999999999</v>
      </c>
      <c r="J30" s="167">
        <v>2</v>
      </c>
      <c r="K30" s="165">
        <v>14.45</v>
      </c>
      <c r="L30" s="166">
        <v>35.07</v>
      </c>
      <c r="M30" s="165">
        <v>4.6749999999999998</v>
      </c>
      <c r="N30" s="166">
        <v>31.5</v>
      </c>
      <c r="O30" s="118">
        <v>15.64</v>
      </c>
      <c r="P30" s="166">
        <v>24.85</v>
      </c>
      <c r="Q30" s="175">
        <v>1.9E-2</v>
      </c>
      <c r="R30" s="166">
        <v>42.3</v>
      </c>
      <c r="S30" s="118">
        <v>0.255</v>
      </c>
      <c r="T30" s="166">
        <v>32.299999999999997</v>
      </c>
      <c r="U30" s="165">
        <v>-7.02</v>
      </c>
      <c r="V30" s="164">
        <v>15.728999999999999</v>
      </c>
      <c r="W30" s="259">
        <v>210.6</v>
      </c>
      <c r="Y30" s="127" t="str">
        <f>+LOOKUP(B30,COD_FIN!$C$5:$C$51,COD_FIN!$B$5:$B$51)</f>
        <v>CVM</v>
      </c>
      <c r="Z30" s="165">
        <f t="shared" si="5"/>
        <v>210.59519399999999</v>
      </c>
    </row>
    <row r="31" spans="1:26" x14ac:dyDescent="0.3">
      <c r="A31" s="115">
        <f t="shared" si="4"/>
        <v>21</v>
      </c>
      <c r="B31" s="178">
        <v>190001</v>
      </c>
      <c r="C31" s="171">
        <v>85455</v>
      </c>
      <c r="D31" s="125" t="s">
        <v>325</v>
      </c>
      <c r="E31" s="177">
        <v>39904</v>
      </c>
      <c r="F31" s="176">
        <v>42156</v>
      </c>
      <c r="G31" s="167">
        <v>178</v>
      </c>
      <c r="H31" s="168">
        <v>29.75</v>
      </c>
      <c r="I31" s="168">
        <v>56.174999999999997</v>
      </c>
      <c r="J31" s="167">
        <v>5</v>
      </c>
      <c r="K31" s="165">
        <v>8.16</v>
      </c>
      <c r="L31" s="166">
        <v>45.814999999999998</v>
      </c>
      <c r="M31" s="165">
        <v>3.06</v>
      </c>
      <c r="N31" s="166">
        <v>38.366999999999997</v>
      </c>
      <c r="O31" s="118">
        <v>7.31</v>
      </c>
      <c r="P31" s="166">
        <v>31.841999999999999</v>
      </c>
      <c r="Q31" s="175">
        <v>-0.13300000000000001</v>
      </c>
      <c r="R31" s="166">
        <v>34.9</v>
      </c>
      <c r="S31" s="118">
        <v>-6.2050000000000001</v>
      </c>
      <c r="T31" s="166">
        <v>25.4</v>
      </c>
      <c r="U31" s="165">
        <v>0.09</v>
      </c>
      <c r="V31" s="164">
        <v>15.36</v>
      </c>
      <c r="W31" s="259">
        <v>206.9</v>
      </c>
      <c r="Y31" s="127" t="str">
        <f>+LOOKUP(B31,COD_FIN!$C$5:$C$51,COD_FIN!$B$5:$B$51)</f>
        <v>HRE</v>
      </c>
      <c r="Z31" s="165">
        <f t="shared" si="5"/>
        <v>206.88710399999999</v>
      </c>
    </row>
    <row r="32" spans="1:26" x14ac:dyDescent="0.3">
      <c r="A32" s="115">
        <f t="shared" si="4"/>
        <v>22</v>
      </c>
      <c r="B32" s="178">
        <v>190001</v>
      </c>
      <c r="C32" s="171">
        <v>86425</v>
      </c>
      <c r="D32" s="125" t="s">
        <v>325</v>
      </c>
      <c r="E32" s="177">
        <v>39845</v>
      </c>
      <c r="F32" s="176">
        <v>42217</v>
      </c>
      <c r="G32" s="167">
        <v>96</v>
      </c>
      <c r="H32" s="168">
        <v>34.935000000000002</v>
      </c>
      <c r="I32" s="168">
        <v>55.12</v>
      </c>
      <c r="J32" s="167">
        <v>5</v>
      </c>
      <c r="K32" s="165">
        <v>7.3949999999999996</v>
      </c>
      <c r="L32" s="166">
        <v>45.65</v>
      </c>
      <c r="M32" s="165">
        <v>6.12</v>
      </c>
      <c r="N32" s="166">
        <v>37.74</v>
      </c>
      <c r="O32" s="118">
        <v>11.645</v>
      </c>
      <c r="P32" s="166">
        <v>31.195</v>
      </c>
      <c r="Q32" s="175">
        <v>-0.114</v>
      </c>
      <c r="R32" s="166">
        <v>37.700000000000003</v>
      </c>
      <c r="S32" s="118">
        <v>-3.8250000000000002</v>
      </c>
      <c r="T32" s="166">
        <v>21.8</v>
      </c>
      <c r="U32" s="165">
        <v>-0.54</v>
      </c>
      <c r="V32" s="164">
        <v>13.2</v>
      </c>
      <c r="W32" s="259">
        <v>205.7</v>
      </c>
      <c r="Y32" s="127" t="str">
        <f>+LOOKUP(B32,COD_FIN!$C$5:$C$51,COD_FIN!$B$5:$B$51)</f>
        <v>HRE</v>
      </c>
      <c r="Z32" s="165">
        <f t="shared" si="5"/>
        <v>205.70236199999997</v>
      </c>
    </row>
    <row r="33" spans="1:26" x14ac:dyDescent="0.3">
      <c r="A33" s="115">
        <f t="shared" si="4"/>
        <v>23</v>
      </c>
      <c r="B33" s="178">
        <v>106500003</v>
      </c>
      <c r="C33" s="171">
        <v>71910</v>
      </c>
      <c r="D33" s="125" t="s">
        <v>193</v>
      </c>
      <c r="E33" s="177">
        <v>39692</v>
      </c>
      <c r="F33" s="176">
        <v>42156</v>
      </c>
      <c r="G33" s="167">
        <v>194</v>
      </c>
      <c r="H33" s="168">
        <v>212.84</v>
      </c>
      <c r="I33" s="168">
        <v>61.344000000000001</v>
      </c>
      <c r="J33" s="167">
        <v>5</v>
      </c>
      <c r="K33" s="165">
        <v>11.305</v>
      </c>
      <c r="L33" s="166">
        <v>48.87</v>
      </c>
      <c r="M33" s="165">
        <v>6.12</v>
      </c>
      <c r="N33" s="166">
        <v>44.01</v>
      </c>
      <c r="O33" s="118">
        <v>22.61</v>
      </c>
      <c r="P33" s="166">
        <v>32.67</v>
      </c>
      <c r="Q33" s="175">
        <v>-5.7000000000000002E-2</v>
      </c>
      <c r="R33" s="166">
        <v>44.9</v>
      </c>
      <c r="S33" s="118">
        <v>-3.3149999999999999</v>
      </c>
      <c r="T33" s="166">
        <v>36</v>
      </c>
      <c r="U33" s="165">
        <v>-3.96</v>
      </c>
      <c r="V33" s="164">
        <v>24.4</v>
      </c>
      <c r="W33" s="259">
        <v>203.6</v>
      </c>
      <c r="Y33" s="127" t="str">
        <f>+LOOKUP(B33,COD_FIN!$C$5:$C$51,COD_FIN!$B$5:$B$51)</f>
        <v>GMR</v>
      </c>
      <c r="Z33" s="165">
        <f t="shared" si="5"/>
        <v>203.64417</v>
      </c>
    </row>
    <row r="34" spans="1:26" x14ac:dyDescent="0.3">
      <c r="A34" s="115">
        <f t="shared" si="4"/>
        <v>24</v>
      </c>
      <c r="B34" s="178">
        <v>110001</v>
      </c>
      <c r="C34" s="171">
        <v>67053</v>
      </c>
      <c r="D34" s="125" t="s">
        <v>188</v>
      </c>
      <c r="E34" s="177">
        <v>39142</v>
      </c>
      <c r="F34" s="176">
        <v>41944</v>
      </c>
      <c r="G34" s="167">
        <v>305</v>
      </c>
      <c r="H34" s="168">
        <v>23.97</v>
      </c>
      <c r="I34" s="168">
        <v>60.564</v>
      </c>
      <c r="J34" s="167">
        <v>6</v>
      </c>
      <c r="K34" s="165">
        <v>8.7550000000000008</v>
      </c>
      <c r="L34" s="166">
        <v>45.28</v>
      </c>
      <c r="M34" s="165">
        <v>5.95</v>
      </c>
      <c r="N34" s="166">
        <v>40.32</v>
      </c>
      <c r="O34" s="118">
        <v>7.14</v>
      </c>
      <c r="P34" s="166">
        <v>29.28</v>
      </c>
      <c r="Q34" s="175">
        <v>-0.22800000000000001</v>
      </c>
      <c r="R34" s="166">
        <v>42.8</v>
      </c>
      <c r="S34" s="118">
        <v>-0.34</v>
      </c>
      <c r="T34" s="166">
        <v>36.9</v>
      </c>
      <c r="U34" s="165">
        <v>-1.17</v>
      </c>
      <c r="V34" s="164">
        <v>25.3368</v>
      </c>
      <c r="W34" s="259">
        <v>203.1</v>
      </c>
      <c r="Y34" s="127" t="str">
        <f>+LOOKUP(B34,COD_FIN!$C$5:$C$51,COD_FIN!$B$5:$B$51)</f>
        <v>HEP</v>
      </c>
      <c r="Z34" s="165">
        <f t="shared" si="5"/>
        <v>203.06730600000003</v>
      </c>
    </row>
    <row r="35" spans="1:26" x14ac:dyDescent="0.3">
      <c r="A35" s="115">
        <f t="shared" si="4"/>
        <v>25</v>
      </c>
      <c r="B35" s="178">
        <v>106500003</v>
      </c>
      <c r="C35" s="171">
        <v>75365</v>
      </c>
      <c r="D35" s="125" t="s">
        <v>183</v>
      </c>
      <c r="E35" s="177">
        <v>39845</v>
      </c>
      <c r="F35" s="176">
        <v>42064</v>
      </c>
      <c r="G35" s="167">
        <v>287</v>
      </c>
      <c r="H35" s="168">
        <v>173.74</v>
      </c>
      <c r="I35" s="168">
        <v>63.072000000000003</v>
      </c>
      <c r="J35" s="167">
        <v>5</v>
      </c>
      <c r="K35" s="165">
        <v>8.0749999999999993</v>
      </c>
      <c r="L35" s="166">
        <v>47.685000000000002</v>
      </c>
      <c r="M35" s="165">
        <v>8.16</v>
      </c>
      <c r="N35" s="166">
        <v>43.094999999999999</v>
      </c>
      <c r="O35" s="118">
        <v>28.05</v>
      </c>
      <c r="P35" s="166">
        <v>34.51</v>
      </c>
      <c r="Q35" s="175">
        <v>-0.22800000000000001</v>
      </c>
      <c r="R35" s="166">
        <v>46.5</v>
      </c>
      <c r="S35" s="118">
        <v>-2.5499999999999998</v>
      </c>
      <c r="T35" s="166">
        <v>38.799999999999997</v>
      </c>
      <c r="U35" s="165">
        <v>-2.25</v>
      </c>
      <c r="V35" s="164">
        <v>28</v>
      </c>
      <c r="W35" s="259">
        <v>200.9</v>
      </c>
      <c r="Y35" s="127" t="str">
        <f>+LOOKUP(B35,COD_FIN!$C$5:$C$51,COD_FIN!$B$5:$B$51)</f>
        <v>GMR</v>
      </c>
      <c r="Z35" s="165">
        <f t="shared" si="5"/>
        <v>200.90179799999999</v>
      </c>
    </row>
    <row r="36" spans="1:26" x14ac:dyDescent="0.3">
      <c r="A36" s="115">
        <f t="shared" si="4"/>
        <v>26</v>
      </c>
      <c r="B36" s="178">
        <v>190001</v>
      </c>
      <c r="C36" s="171">
        <v>85470</v>
      </c>
      <c r="D36" s="125" t="s">
        <v>325</v>
      </c>
      <c r="E36" s="177">
        <v>40087</v>
      </c>
      <c r="F36" s="176">
        <v>42125</v>
      </c>
      <c r="G36" s="167">
        <v>205</v>
      </c>
      <c r="H36" s="168">
        <v>88.06</v>
      </c>
      <c r="I36" s="168">
        <v>54.107999999999997</v>
      </c>
      <c r="J36" s="167">
        <v>4</v>
      </c>
      <c r="K36" s="165">
        <v>6.8849999999999998</v>
      </c>
      <c r="L36" s="166">
        <v>43.243000000000002</v>
      </c>
      <c r="M36" s="165">
        <v>6.29</v>
      </c>
      <c r="N36" s="166">
        <v>36.627000000000002</v>
      </c>
      <c r="O36" s="118">
        <v>11.305</v>
      </c>
      <c r="P36" s="166">
        <v>30.885000000000002</v>
      </c>
      <c r="Q36" s="175">
        <v>6.6500000000000004E-2</v>
      </c>
      <c r="R36" s="166">
        <v>33.9</v>
      </c>
      <c r="S36" s="118">
        <v>-3.6549999999999998</v>
      </c>
      <c r="T36" s="166">
        <v>24.3</v>
      </c>
      <c r="U36" s="165">
        <v>0.18</v>
      </c>
      <c r="V36" s="164">
        <v>13.348000000000001</v>
      </c>
      <c r="W36" s="259">
        <v>200.3</v>
      </c>
      <c r="Y36" s="127" t="str">
        <f>+LOOKUP(B36,COD_FIN!$C$5:$C$51,COD_FIN!$B$5:$B$51)</f>
        <v>HRE</v>
      </c>
      <c r="Z36" s="165">
        <f t="shared" si="5"/>
        <v>200.33384400000003</v>
      </c>
    </row>
    <row r="37" spans="1:26" x14ac:dyDescent="0.3">
      <c r="A37" s="115">
        <f t="shared" si="4"/>
        <v>27</v>
      </c>
      <c r="B37" s="178">
        <v>80001</v>
      </c>
      <c r="C37" s="171">
        <v>8516</v>
      </c>
      <c r="D37" s="125" t="s">
        <v>194</v>
      </c>
      <c r="E37" s="177">
        <v>40878</v>
      </c>
      <c r="F37" s="176">
        <v>42095</v>
      </c>
      <c r="G37" s="167">
        <v>277</v>
      </c>
      <c r="H37" s="168">
        <v>154.19</v>
      </c>
      <c r="I37" s="168">
        <v>55</v>
      </c>
      <c r="J37" s="167">
        <v>2</v>
      </c>
      <c r="K37" s="165">
        <v>7.14</v>
      </c>
      <c r="L37" s="166">
        <v>44.46</v>
      </c>
      <c r="M37" s="165">
        <v>7.2249999999999996</v>
      </c>
      <c r="N37" s="166">
        <v>39.33</v>
      </c>
      <c r="O37" s="118">
        <v>19.72</v>
      </c>
      <c r="P37" s="166">
        <v>30.51</v>
      </c>
      <c r="Q37" s="175">
        <v>-5.7000000000000002E-2</v>
      </c>
      <c r="R37" s="166">
        <v>38.1</v>
      </c>
      <c r="S37" s="118">
        <v>-1.36</v>
      </c>
      <c r="T37" s="166">
        <v>30.8</v>
      </c>
      <c r="U37" s="165">
        <v>-0.27</v>
      </c>
      <c r="V37" s="164">
        <v>14.112</v>
      </c>
      <c r="W37" s="259">
        <v>195</v>
      </c>
      <c r="Y37" s="127" t="str">
        <f>+LOOKUP(B37,COD_FIN!$C$5:$C$51,COD_FIN!$B$5:$B$51)</f>
        <v>SLU</v>
      </c>
      <c r="Z37" s="165">
        <f t="shared" si="5"/>
        <v>194.99405399999998</v>
      </c>
    </row>
    <row r="38" spans="1:26" x14ac:dyDescent="0.3">
      <c r="A38" s="115">
        <f t="shared" si="4"/>
        <v>28</v>
      </c>
      <c r="B38" s="178">
        <v>110001</v>
      </c>
      <c r="C38" s="171">
        <v>72816</v>
      </c>
      <c r="D38" s="125" t="s">
        <v>194</v>
      </c>
      <c r="E38" s="177">
        <v>39845</v>
      </c>
      <c r="F38" s="176">
        <v>41821</v>
      </c>
      <c r="G38" s="167">
        <v>305</v>
      </c>
      <c r="H38" s="168">
        <v>233.75</v>
      </c>
      <c r="I38" s="168">
        <v>59.43</v>
      </c>
      <c r="J38" s="167">
        <v>4</v>
      </c>
      <c r="K38" s="165">
        <v>6.29</v>
      </c>
      <c r="L38" s="166">
        <v>42.56</v>
      </c>
      <c r="M38" s="165">
        <v>7.3949999999999996</v>
      </c>
      <c r="N38" s="166">
        <v>39.200000000000003</v>
      </c>
      <c r="O38" s="118">
        <v>16.829999999999998</v>
      </c>
      <c r="P38" s="166">
        <v>28.96</v>
      </c>
      <c r="Q38" s="175">
        <v>1.9E-2</v>
      </c>
      <c r="R38" s="166">
        <v>41.3</v>
      </c>
      <c r="S38" s="118">
        <v>-2.125</v>
      </c>
      <c r="T38" s="166">
        <v>36.200000000000003</v>
      </c>
      <c r="U38" s="165">
        <v>0.81</v>
      </c>
      <c r="V38" s="164">
        <v>22.577999999999999</v>
      </c>
      <c r="W38" s="259">
        <v>194.9</v>
      </c>
      <c r="Y38" s="127" t="str">
        <f>+LOOKUP(B38,COD_FIN!$C$5:$C$51,COD_FIN!$B$5:$B$51)</f>
        <v>HEP</v>
      </c>
      <c r="Z38" s="165">
        <f t="shared" si="5"/>
        <v>194.939154</v>
      </c>
    </row>
    <row r="39" spans="1:26" x14ac:dyDescent="0.3">
      <c r="A39" s="115">
        <f t="shared" si="4"/>
        <v>29</v>
      </c>
      <c r="B39" s="178">
        <v>1260001</v>
      </c>
      <c r="C39" s="171">
        <v>65588</v>
      </c>
      <c r="D39" s="125" t="s">
        <v>177</v>
      </c>
      <c r="E39" s="177">
        <v>38961</v>
      </c>
      <c r="F39" s="176">
        <v>41883</v>
      </c>
      <c r="G39" s="167">
        <v>189</v>
      </c>
      <c r="H39" s="168">
        <v>77.69</v>
      </c>
      <c r="I39" s="168">
        <v>56.915999999999997</v>
      </c>
      <c r="J39" s="167">
        <v>6</v>
      </c>
      <c r="K39" s="165">
        <v>8.0749999999999993</v>
      </c>
      <c r="L39" s="166">
        <v>49.6</v>
      </c>
      <c r="M39" s="165">
        <v>4.335</v>
      </c>
      <c r="N39" s="166">
        <v>44.2</v>
      </c>
      <c r="O39" s="118">
        <v>5.44</v>
      </c>
      <c r="P39" s="166">
        <v>30.8</v>
      </c>
      <c r="Q39" s="175">
        <v>-4.7500000000000001E-2</v>
      </c>
      <c r="R39" s="166">
        <v>40.4</v>
      </c>
      <c r="S39" s="118">
        <v>-0.85</v>
      </c>
      <c r="T39" s="166">
        <v>34</v>
      </c>
      <c r="U39" s="165">
        <v>0.63</v>
      </c>
      <c r="V39" s="164">
        <v>25.143000000000001</v>
      </c>
      <c r="W39" s="259">
        <v>194.4</v>
      </c>
      <c r="Y39" s="127" t="str">
        <f>+LOOKUP(B39,COD_FIN!$C$5:$C$51,COD_FIN!$B$5:$B$51)</f>
        <v>HSF</v>
      </c>
      <c r="Z39" s="165">
        <f t="shared" si="5"/>
        <v>194.41963799999999</v>
      </c>
    </row>
    <row r="40" spans="1:26" x14ac:dyDescent="0.3">
      <c r="A40" s="115">
        <f t="shared" si="4"/>
        <v>30</v>
      </c>
      <c r="B40" s="178">
        <v>106500005</v>
      </c>
      <c r="C40" s="171">
        <v>71887</v>
      </c>
      <c r="D40" s="125" t="s">
        <v>188</v>
      </c>
      <c r="E40" s="177">
        <v>39661</v>
      </c>
      <c r="F40" s="176">
        <v>42095</v>
      </c>
      <c r="G40" s="167">
        <v>239</v>
      </c>
      <c r="H40" s="168">
        <v>171.53</v>
      </c>
      <c r="I40" s="168">
        <v>58.86</v>
      </c>
      <c r="J40" s="167">
        <v>5</v>
      </c>
      <c r="K40" s="165">
        <v>6.46</v>
      </c>
      <c r="L40" s="166">
        <v>39.28</v>
      </c>
      <c r="M40" s="165">
        <v>8.7550000000000008</v>
      </c>
      <c r="N40" s="166">
        <v>36.96</v>
      </c>
      <c r="O40" s="118">
        <v>9.6050000000000004</v>
      </c>
      <c r="P40" s="166">
        <v>25.12</v>
      </c>
      <c r="Q40" s="175">
        <v>8.5500000000000007E-2</v>
      </c>
      <c r="R40" s="166">
        <v>41.3</v>
      </c>
      <c r="S40" s="118">
        <v>0.76500000000000001</v>
      </c>
      <c r="T40" s="166">
        <v>34.700000000000003</v>
      </c>
      <c r="U40" s="165">
        <v>0.09</v>
      </c>
      <c r="V40" s="164">
        <v>23.2</v>
      </c>
      <c r="W40" s="259">
        <v>190.1</v>
      </c>
      <c r="Y40" s="127" t="str">
        <f>+LOOKUP(B40,COD_FIN!$C$5:$C$51,COD_FIN!$B$5:$B$51)</f>
        <v>ARM</v>
      </c>
      <c r="Z40" s="165">
        <f t="shared" si="5"/>
        <v>190.08611999999999</v>
      </c>
    </row>
    <row r="41" spans="1:26" x14ac:dyDescent="0.3">
      <c r="A41" s="115">
        <f t="shared" si="4"/>
        <v>31</v>
      </c>
      <c r="B41" s="178">
        <v>106500005</v>
      </c>
      <c r="C41" s="171">
        <v>69123</v>
      </c>
      <c r="D41" s="125" t="s">
        <v>188</v>
      </c>
      <c r="E41" s="177">
        <v>39417</v>
      </c>
      <c r="F41" s="176">
        <v>41974</v>
      </c>
      <c r="G41" s="167">
        <v>287</v>
      </c>
      <c r="H41" s="168">
        <v>60.01</v>
      </c>
      <c r="I41" s="168">
        <v>61.82</v>
      </c>
      <c r="J41" s="167">
        <v>5</v>
      </c>
      <c r="K41" s="165">
        <v>6.63</v>
      </c>
      <c r="L41" s="166">
        <v>42.16</v>
      </c>
      <c r="M41" s="165">
        <v>8.7550000000000008</v>
      </c>
      <c r="N41" s="166">
        <v>38.56</v>
      </c>
      <c r="O41" s="118">
        <v>11.645</v>
      </c>
      <c r="P41" s="166">
        <v>27.04</v>
      </c>
      <c r="Q41" s="175">
        <v>-1.9E-2</v>
      </c>
      <c r="R41" s="166">
        <v>42.2</v>
      </c>
      <c r="S41" s="118">
        <v>0.68</v>
      </c>
      <c r="T41" s="166">
        <v>35.799999999999997</v>
      </c>
      <c r="U41" s="165">
        <v>-0.99</v>
      </c>
      <c r="V41" s="164">
        <v>23.333400000000001</v>
      </c>
      <c r="W41" s="259">
        <v>188</v>
      </c>
      <c r="Y41" s="127" t="str">
        <f>+LOOKUP(B41,COD_FIN!$C$5:$C$51,COD_FIN!$B$5:$B$51)</f>
        <v>ARM</v>
      </c>
      <c r="Z41" s="165">
        <f t="shared" si="5"/>
        <v>188.01725399999995</v>
      </c>
    </row>
    <row r="42" spans="1:26" x14ac:dyDescent="0.3">
      <c r="A42" s="115">
        <f t="shared" si="4"/>
        <v>32</v>
      </c>
      <c r="B42" s="178">
        <v>2120001</v>
      </c>
      <c r="C42" s="171">
        <v>74957</v>
      </c>
      <c r="D42" s="125" t="s">
        <v>184</v>
      </c>
      <c r="E42" s="177">
        <v>39264</v>
      </c>
      <c r="F42" s="176">
        <v>41944</v>
      </c>
      <c r="G42" s="167">
        <v>175</v>
      </c>
      <c r="H42" s="168">
        <v>79.305000000000007</v>
      </c>
      <c r="I42" s="168">
        <v>65.231999999999999</v>
      </c>
      <c r="J42" s="167">
        <v>6</v>
      </c>
      <c r="K42" s="165">
        <v>5.3550000000000004</v>
      </c>
      <c r="L42" s="166">
        <v>47.52</v>
      </c>
      <c r="M42" s="165">
        <v>6.46</v>
      </c>
      <c r="N42" s="166">
        <v>42</v>
      </c>
      <c r="O42" s="118">
        <v>13.77</v>
      </c>
      <c r="P42" s="166">
        <v>34.72</v>
      </c>
      <c r="Q42" s="175">
        <v>-0.23749999999999999</v>
      </c>
      <c r="R42" s="166">
        <v>44.9</v>
      </c>
      <c r="S42" s="118">
        <v>-0.68</v>
      </c>
      <c r="T42" s="166">
        <v>38.808</v>
      </c>
      <c r="U42" s="165">
        <v>1.26</v>
      </c>
      <c r="V42" s="164">
        <v>30.623999999999999</v>
      </c>
      <c r="W42" s="259">
        <v>185.7</v>
      </c>
      <c r="Y42" s="127" t="str">
        <f>+LOOKUP(B42,COD_FIN!$C$5:$C$51,COD_FIN!$B$5:$B$51)</f>
        <v>HMA</v>
      </c>
      <c r="Z42" s="165">
        <f t="shared" si="5"/>
        <v>185.74308000000002</v>
      </c>
    </row>
    <row r="43" spans="1:26" x14ac:dyDescent="0.3">
      <c r="A43" s="115">
        <f t="shared" si="4"/>
        <v>33</v>
      </c>
      <c r="B43" s="178">
        <v>106500003</v>
      </c>
      <c r="C43" s="171">
        <v>76308</v>
      </c>
      <c r="D43" s="125" t="s">
        <v>359</v>
      </c>
      <c r="E43" s="177">
        <v>40148</v>
      </c>
      <c r="F43" s="176">
        <v>41974</v>
      </c>
      <c r="G43" s="167">
        <v>305</v>
      </c>
      <c r="H43" s="168">
        <v>187.68</v>
      </c>
      <c r="I43" s="168">
        <v>59.62</v>
      </c>
      <c r="J43" s="167">
        <v>4</v>
      </c>
      <c r="K43" s="165">
        <v>8.5850000000000009</v>
      </c>
      <c r="L43" s="166">
        <v>43.29</v>
      </c>
      <c r="M43" s="165">
        <v>4.93</v>
      </c>
      <c r="N43" s="166">
        <v>40.5</v>
      </c>
      <c r="O43" s="118">
        <v>24.82</v>
      </c>
      <c r="P43" s="166">
        <v>25.65</v>
      </c>
      <c r="Q43" s="175">
        <v>-0.1235</v>
      </c>
      <c r="R43" s="166">
        <v>40.6</v>
      </c>
      <c r="S43" s="118">
        <v>-3.57</v>
      </c>
      <c r="T43" s="166">
        <v>30.2</v>
      </c>
      <c r="U43" s="165">
        <v>-1.62</v>
      </c>
      <c r="V43" s="164">
        <v>18.602</v>
      </c>
      <c r="W43" s="259">
        <v>184.2</v>
      </c>
      <c r="Y43" s="127" t="str">
        <f>+LOOKUP(B43,COD_FIN!$C$5:$C$51,COD_FIN!$B$5:$B$51)</f>
        <v>GMR</v>
      </c>
      <c r="Z43" s="165">
        <f t="shared" si="5"/>
        <v>184.22474399999999</v>
      </c>
    </row>
    <row r="44" spans="1:26" x14ac:dyDescent="0.3">
      <c r="A44" s="115">
        <f t="shared" ref="A44:A60" si="6">A43+1</f>
        <v>34</v>
      </c>
      <c r="B44" s="178">
        <v>110001</v>
      </c>
      <c r="C44" s="171">
        <v>63495</v>
      </c>
      <c r="D44" s="125" t="s">
        <v>360</v>
      </c>
      <c r="E44" s="177">
        <v>38626</v>
      </c>
      <c r="F44" s="176">
        <v>42064</v>
      </c>
      <c r="G44" s="167">
        <v>305</v>
      </c>
      <c r="H44" s="168">
        <v>39.270000000000003</v>
      </c>
      <c r="I44" s="168">
        <v>59.637</v>
      </c>
      <c r="J44" s="167">
        <v>8</v>
      </c>
      <c r="K44" s="165">
        <v>5.44</v>
      </c>
      <c r="L44" s="166">
        <v>43.28</v>
      </c>
      <c r="M44" s="165">
        <v>4.76</v>
      </c>
      <c r="N44" s="166">
        <v>38.72</v>
      </c>
      <c r="O44" s="118">
        <v>13.855</v>
      </c>
      <c r="P44" s="166">
        <v>26.88</v>
      </c>
      <c r="Q44" s="175">
        <v>-0.2185</v>
      </c>
      <c r="R44" s="166">
        <v>34.9</v>
      </c>
      <c r="S44" s="118">
        <v>-1.87</v>
      </c>
      <c r="T44" s="166">
        <v>36.799999999999997</v>
      </c>
      <c r="U44" s="165">
        <v>1.53</v>
      </c>
      <c r="V44" s="164">
        <v>28.032</v>
      </c>
      <c r="W44" s="259">
        <v>180.7</v>
      </c>
      <c r="Y44" s="127" t="str">
        <f>+LOOKUP(B44,COD_FIN!$C$5:$C$51,COD_FIN!$B$5:$B$51)</f>
        <v>HEP</v>
      </c>
      <c r="Z44" s="165">
        <f t="shared" si="5"/>
        <v>180.68326199999998</v>
      </c>
    </row>
    <row r="45" spans="1:26" x14ac:dyDescent="0.3">
      <c r="A45" s="115">
        <f t="shared" si="6"/>
        <v>35</v>
      </c>
      <c r="B45" s="178">
        <v>106500003</v>
      </c>
      <c r="C45" s="171">
        <v>71919</v>
      </c>
      <c r="D45" s="125" t="s">
        <v>191</v>
      </c>
      <c r="E45" s="177">
        <v>39783</v>
      </c>
      <c r="F45" s="176">
        <v>42217</v>
      </c>
      <c r="G45" s="167">
        <v>135</v>
      </c>
      <c r="H45" s="168">
        <v>47.94</v>
      </c>
      <c r="I45" s="168">
        <v>55.968000000000004</v>
      </c>
      <c r="J45" s="167">
        <v>5</v>
      </c>
      <c r="K45" s="165">
        <v>11.39</v>
      </c>
      <c r="L45" s="166">
        <v>37.119999999999997</v>
      </c>
      <c r="M45" s="165">
        <v>-0.42499999999999999</v>
      </c>
      <c r="N45" s="166">
        <v>37.314999999999998</v>
      </c>
      <c r="O45" s="118">
        <v>5.1849999999999996</v>
      </c>
      <c r="P45" s="166">
        <v>26.434999999999999</v>
      </c>
      <c r="Q45" s="175">
        <v>-1.9E-2</v>
      </c>
      <c r="R45" s="166">
        <v>38.5</v>
      </c>
      <c r="S45" s="118">
        <v>-0.68</v>
      </c>
      <c r="T45" s="166">
        <v>29.6</v>
      </c>
      <c r="U45" s="165">
        <v>-0.54</v>
      </c>
      <c r="V45" s="164">
        <v>19.28</v>
      </c>
      <c r="W45" s="259">
        <v>180</v>
      </c>
      <c r="Y45" s="127" t="str">
        <f>+LOOKUP(B45,COD_FIN!$C$5:$C$51,COD_FIN!$B$5:$B$51)</f>
        <v>GMR</v>
      </c>
      <c r="Z45" s="165">
        <f t="shared" si="5"/>
        <v>179.99307000000002</v>
      </c>
    </row>
    <row r="46" spans="1:26" x14ac:dyDescent="0.3">
      <c r="A46" s="115">
        <f t="shared" si="6"/>
        <v>36</v>
      </c>
      <c r="B46" s="178">
        <v>106050001</v>
      </c>
      <c r="C46" s="171">
        <v>75528</v>
      </c>
      <c r="D46" s="125" t="s">
        <v>190</v>
      </c>
      <c r="E46" s="177">
        <v>39934</v>
      </c>
      <c r="F46" s="176">
        <v>41821</v>
      </c>
      <c r="G46" s="167">
        <v>305</v>
      </c>
      <c r="H46" s="168">
        <v>56.95</v>
      </c>
      <c r="I46" s="168">
        <v>57.2</v>
      </c>
      <c r="J46" s="167">
        <v>4</v>
      </c>
      <c r="K46" s="165">
        <v>9.4350000000000005</v>
      </c>
      <c r="L46" s="166">
        <v>48.6</v>
      </c>
      <c r="M46" s="165">
        <v>6.2050000000000001</v>
      </c>
      <c r="N46" s="166">
        <v>39.24</v>
      </c>
      <c r="O46" s="118">
        <v>13.77</v>
      </c>
      <c r="P46" s="166">
        <v>32.85</v>
      </c>
      <c r="Q46" s="175">
        <v>-0.1235</v>
      </c>
      <c r="R46" s="166">
        <v>38.200000000000003</v>
      </c>
      <c r="S46" s="118">
        <v>1.19</v>
      </c>
      <c r="T46" s="166">
        <v>25.7</v>
      </c>
      <c r="U46" s="165">
        <v>-2.88</v>
      </c>
      <c r="V46" s="164">
        <v>15.768000000000001</v>
      </c>
      <c r="W46" s="259">
        <v>178.8</v>
      </c>
      <c r="Y46" s="127" t="str">
        <f>+LOOKUP(B46,COD_FIN!$C$5:$C$51,COD_FIN!$B$5:$B$51)</f>
        <v>EZJ</v>
      </c>
      <c r="Z46" s="165">
        <f t="shared" si="5"/>
        <v>178.81763399999997</v>
      </c>
    </row>
    <row r="47" spans="1:26" x14ac:dyDescent="0.3">
      <c r="A47" s="115">
        <f t="shared" si="6"/>
        <v>37</v>
      </c>
      <c r="B47" s="178">
        <v>106050001</v>
      </c>
      <c r="C47" s="171">
        <v>75534</v>
      </c>
      <c r="D47" s="125" t="s">
        <v>190</v>
      </c>
      <c r="E47" s="177">
        <v>39995</v>
      </c>
      <c r="F47" s="176">
        <v>41821</v>
      </c>
      <c r="G47" s="167">
        <v>305</v>
      </c>
      <c r="H47" s="168">
        <v>-103.53</v>
      </c>
      <c r="I47" s="168">
        <v>58.19</v>
      </c>
      <c r="J47" s="167">
        <v>4</v>
      </c>
      <c r="K47" s="165">
        <v>10.54</v>
      </c>
      <c r="L47" s="166">
        <v>46.664999999999999</v>
      </c>
      <c r="M47" s="165">
        <v>5.27</v>
      </c>
      <c r="N47" s="166">
        <v>39.423999999999999</v>
      </c>
      <c r="O47" s="118">
        <v>11.56</v>
      </c>
      <c r="P47" s="166">
        <v>33.527999999999999</v>
      </c>
      <c r="Q47" s="175">
        <v>-7.5999999999999998E-2</v>
      </c>
      <c r="R47" s="166">
        <v>39.6</v>
      </c>
      <c r="S47" s="118">
        <v>0.59499999999999997</v>
      </c>
      <c r="T47" s="166">
        <v>26.8</v>
      </c>
      <c r="U47" s="165">
        <v>-4.32</v>
      </c>
      <c r="V47" s="164">
        <v>16.416</v>
      </c>
      <c r="W47" s="259">
        <v>178.8</v>
      </c>
      <c r="Y47" s="127" t="str">
        <f>+LOOKUP(B47,COD_FIN!$C$5:$C$51,COD_FIN!$B$5:$B$51)</f>
        <v>EZJ</v>
      </c>
      <c r="Z47" s="165">
        <f t="shared" si="5"/>
        <v>178.846272</v>
      </c>
    </row>
    <row r="48" spans="1:26" x14ac:dyDescent="0.3">
      <c r="A48" s="115">
        <f t="shared" si="6"/>
        <v>38</v>
      </c>
      <c r="B48" s="178">
        <v>550003</v>
      </c>
      <c r="C48" s="171">
        <v>83207</v>
      </c>
      <c r="D48" s="125" t="s">
        <v>308</v>
      </c>
      <c r="E48" s="177">
        <v>40513</v>
      </c>
      <c r="F48" s="176">
        <v>42095</v>
      </c>
      <c r="G48" s="167">
        <v>249</v>
      </c>
      <c r="H48" s="168">
        <v>109.22499999999999</v>
      </c>
      <c r="I48" s="168">
        <v>52.69</v>
      </c>
      <c r="J48" s="167">
        <v>3</v>
      </c>
      <c r="K48" s="165">
        <v>13.26</v>
      </c>
      <c r="L48" s="166">
        <v>38.590000000000003</v>
      </c>
      <c r="M48" s="165">
        <v>3.9950000000000001</v>
      </c>
      <c r="N48" s="166">
        <v>33.83</v>
      </c>
      <c r="O48" s="118">
        <v>13.09</v>
      </c>
      <c r="P48" s="166">
        <v>23.12</v>
      </c>
      <c r="Q48" s="175">
        <v>-0.28499999999999998</v>
      </c>
      <c r="R48" s="166">
        <v>37.6</v>
      </c>
      <c r="S48" s="118">
        <v>-0.76500000000000001</v>
      </c>
      <c r="T48" s="166">
        <v>25</v>
      </c>
      <c r="U48" s="165">
        <v>-6.3</v>
      </c>
      <c r="V48" s="164">
        <v>13.542</v>
      </c>
      <c r="W48" s="259">
        <v>178.1</v>
      </c>
      <c r="Y48" s="127" t="str">
        <f>+LOOKUP(B48,COD_FIN!$C$5:$C$51,COD_FIN!$B$5:$B$51)</f>
        <v>HLP</v>
      </c>
      <c r="Z48" s="165">
        <f t="shared" si="5"/>
        <v>178.05050999999997</v>
      </c>
    </row>
    <row r="49" spans="1:26" x14ac:dyDescent="0.3">
      <c r="A49" s="115">
        <f t="shared" si="6"/>
        <v>39</v>
      </c>
      <c r="B49" s="178">
        <v>1960040</v>
      </c>
      <c r="C49" s="171">
        <v>69033</v>
      </c>
      <c r="D49" s="125" t="s">
        <v>178</v>
      </c>
      <c r="E49" s="177">
        <v>39295</v>
      </c>
      <c r="F49" s="176">
        <v>41883</v>
      </c>
      <c r="G49" s="167">
        <v>212</v>
      </c>
      <c r="H49" s="168">
        <v>220.91499999999999</v>
      </c>
      <c r="I49" s="168">
        <v>61.344000000000001</v>
      </c>
      <c r="J49" s="167">
        <v>5</v>
      </c>
      <c r="K49" s="165">
        <v>5.0999999999999996</v>
      </c>
      <c r="L49" s="166">
        <v>52.56</v>
      </c>
      <c r="M49" s="165">
        <v>4.335</v>
      </c>
      <c r="N49" s="166">
        <v>44.55</v>
      </c>
      <c r="O49" s="118">
        <v>14.195</v>
      </c>
      <c r="P49" s="166">
        <v>38.79</v>
      </c>
      <c r="Q49" s="175">
        <v>-4.7500000000000001E-2</v>
      </c>
      <c r="R49" s="166">
        <v>45.2</v>
      </c>
      <c r="S49" s="118">
        <v>-3.23</v>
      </c>
      <c r="T49" s="166">
        <v>36.799999999999997</v>
      </c>
      <c r="U49" s="165">
        <v>2.7</v>
      </c>
      <c r="V49" s="164">
        <v>25.76</v>
      </c>
      <c r="W49" s="259">
        <v>177.1</v>
      </c>
      <c r="Y49" s="127" t="str">
        <f>+LOOKUP(B49,COD_FIN!$C$5:$C$51,COD_FIN!$B$5:$B$51)</f>
        <v>CVM</v>
      </c>
      <c r="Z49" s="165">
        <f t="shared" si="5"/>
        <v>177.14973599999999</v>
      </c>
    </row>
    <row r="50" spans="1:26" x14ac:dyDescent="0.3">
      <c r="A50" s="115">
        <f t="shared" si="6"/>
        <v>40</v>
      </c>
      <c r="B50" s="178">
        <v>110001</v>
      </c>
      <c r="C50" s="171">
        <v>86496</v>
      </c>
      <c r="D50" s="125" t="s">
        <v>361</v>
      </c>
      <c r="E50" s="177">
        <v>41061</v>
      </c>
      <c r="F50" s="176">
        <v>42095</v>
      </c>
      <c r="G50" s="167">
        <v>288</v>
      </c>
      <c r="H50" s="168">
        <v>-48.365000000000002</v>
      </c>
      <c r="I50" s="168">
        <v>50.05</v>
      </c>
      <c r="J50" s="167">
        <v>2</v>
      </c>
      <c r="K50" s="165">
        <v>15.81</v>
      </c>
      <c r="L50" s="166">
        <v>34.96</v>
      </c>
      <c r="M50" s="165">
        <v>-0.59499999999999997</v>
      </c>
      <c r="N50" s="166">
        <v>30.16</v>
      </c>
      <c r="O50" s="118">
        <v>5.0999999999999996</v>
      </c>
      <c r="P50" s="166">
        <v>20.56</v>
      </c>
      <c r="Q50" s="175">
        <v>-0.13300000000000001</v>
      </c>
      <c r="R50" s="166">
        <v>28.2</v>
      </c>
      <c r="S50" s="118">
        <v>-1.4450000000000001</v>
      </c>
      <c r="T50" s="166">
        <v>20.5</v>
      </c>
      <c r="U50" s="165">
        <v>-6.57</v>
      </c>
      <c r="V50" s="164">
        <v>9.9469999999999992</v>
      </c>
      <c r="W50" s="259">
        <v>176.4</v>
      </c>
      <c r="Y50" s="127" t="str">
        <f>+LOOKUP(B50,COD_FIN!$C$5:$C$51,COD_FIN!$B$5:$B$51)</f>
        <v>HEP</v>
      </c>
      <c r="Z50" s="165">
        <f t="shared" si="5"/>
        <v>176.44303800000003</v>
      </c>
    </row>
    <row r="51" spans="1:26" x14ac:dyDescent="0.3">
      <c r="A51" s="115">
        <f t="shared" si="6"/>
        <v>41</v>
      </c>
      <c r="B51" s="178">
        <v>106500003</v>
      </c>
      <c r="C51" s="171">
        <v>75386</v>
      </c>
      <c r="D51" s="125" t="s">
        <v>322</v>
      </c>
      <c r="E51" s="177">
        <v>39965</v>
      </c>
      <c r="F51" s="176">
        <v>41944</v>
      </c>
      <c r="G51" s="167">
        <v>305</v>
      </c>
      <c r="H51" s="168">
        <v>69.7</v>
      </c>
      <c r="I51" s="168">
        <v>64.13</v>
      </c>
      <c r="J51" s="167">
        <v>4</v>
      </c>
      <c r="K51" s="165">
        <v>13.77</v>
      </c>
      <c r="L51" s="166">
        <v>48.15</v>
      </c>
      <c r="M51" s="165">
        <v>3.74</v>
      </c>
      <c r="N51" s="166">
        <v>45.72</v>
      </c>
      <c r="O51" s="118">
        <v>8.5</v>
      </c>
      <c r="P51" s="166">
        <v>34.11</v>
      </c>
      <c r="Q51" s="175">
        <v>-0.1045</v>
      </c>
      <c r="R51" s="166">
        <v>49.3</v>
      </c>
      <c r="S51" s="118">
        <v>-1.19</v>
      </c>
      <c r="T51" s="166">
        <v>38.6</v>
      </c>
      <c r="U51" s="165">
        <v>-6.93</v>
      </c>
      <c r="V51" s="164">
        <v>25.344000000000001</v>
      </c>
      <c r="W51" s="259">
        <v>174.7</v>
      </c>
      <c r="Y51" s="127" t="str">
        <f>+LOOKUP(B51,COD_FIN!$C$5:$C$51,COD_FIN!$B$5:$B$51)</f>
        <v>GMR</v>
      </c>
      <c r="Z51" s="165">
        <f t="shared" si="5"/>
        <v>174.70326599999999</v>
      </c>
    </row>
    <row r="52" spans="1:26" x14ac:dyDescent="0.3">
      <c r="A52" s="115">
        <f t="shared" si="6"/>
        <v>42</v>
      </c>
      <c r="B52" s="178">
        <v>190001</v>
      </c>
      <c r="C52" s="171">
        <v>64919</v>
      </c>
      <c r="D52" s="125" t="s">
        <v>325</v>
      </c>
      <c r="E52" s="177">
        <v>38869</v>
      </c>
      <c r="F52" s="176">
        <v>41944</v>
      </c>
      <c r="G52" s="167">
        <v>305</v>
      </c>
      <c r="H52" s="168">
        <v>102</v>
      </c>
      <c r="I52" s="168">
        <v>60.61</v>
      </c>
      <c r="J52" s="167">
        <v>7</v>
      </c>
      <c r="K52" s="165">
        <v>2.125</v>
      </c>
      <c r="L52" s="166">
        <v>49.808</v>
      </c>
      <c r="M52" s="165">
        <v>7.7350000000000003</v>
      </c>
      <c r="N52" s="166">
        <v>40.92</v>
      </c>
      <c r="O52" s="118">
        <v>13.005000000000001</v>
      </c>
      <c r="P52" s="166">
        <v>35.375999999999998</v>
      </c>
      <c r="Q52" s="175">
        <v>-0.1235</v>
      </c>
      <c r="R52" s="166">
        <v>37.5</v>
      </c>
      <c r="S52" s="118">
        <v>-5.44</v>
      </c>
      <c r="T52" s="166">
        <v>28.7</v>
      </c>
      <c r="U52" s="165">
        <v>1.26</v>
      </c>
      <c r="V52" s="164">
        <v>18.952000000000002</v>
      </c>
      <c r="W52" s="259">
        <v>165.6</v>
      </c>
      <c r="Y52" s="127" t="str">
        <f>+LOOKUP(B52,COD_FIN!$C$5:$C$51,COD_FIN!$B$5:$B$51)</f>
        <v>HRE</v>
      </c>
      <c r="Z52" s="165">
        <f t="shared" si="5"/>
        <v>165.55033800000001</v>
      </c>
    </row>
    <row r="53" spans="1:26" x14ac:dyDescent="0.3">
      <c r="A53" s="115">
        <f t="shared" si="6"/>
        <v>43</v>
      </c>
      <c r="B53" s="178">
        <v>2120001</v>
      </c>
      <c r="C53" s="171">
        <v>74950</v>
      </c>
      <c r="D53" s="125" t="s">
        <v>195</v>
      </c>
      <c r="E53" s="177">
        <v>39142</v>
      </c>
      <c r="F53" s="176">
        <v>41883</v>
      </c>
      <c r="G53" s="167">
        <v>246</v>
      </c>
      <c r="H53" s="168">
        <v>10.37</v>
      </c>
      <c r="I53" s="168">
        <v>64.680000000000007</v>
      </c>
      <c r="J53" s="167">
        <v>6</v>
      </c>
      <c r="K53" s="165">
        <v>8.33</v>
      </c>
      <c r="L53" s="166">
        <v>50.634</v>
      </c>
      <c r="M53" s="165">
        <v>1.2749999999999999</v>
      </c>
      <c r="N53" s="166">
        <v>44.457000000000001</v>
      </c>
      <c r="O53" s="118">
        <v>7.0549999999999997</v>
      </c>
      <c r="P53" s="166">
        <v>36.887999999999998</v>
      </c>
      <c r="Q53" s="175">
        <v>-0.1235</v>
      </c>
      <c r="R53" s="166">
        <v>46.2</v>
      </c>
      <c r="S53" s="118">
        <v>2.89</v>
      </c>
      <c r="T53" s="166">
        <v>38.799999999999997</v>
      </c>
      <c r="U53" s="165">
        <v>1.44</v>
      </c>
      <c r="V53" s="164">
        <v>29.145</v>
      </c>
      <c r="W53" s="259">
        <v>164</v>
      </c>
      <c r="Y53" s="127" t="str">
        <f>+LOOKUP(B53,COD_FIN!$C$5:$C$51,COD_FIN!$B$5:$B$51)</f>
        <v>HMA</v>
      </c>
      <c r="Z53" s="165">
        <f t="shared" si="5"/>
        <v>163.96938000000003</v>
      </c>
    </row>
    <row r="54" spans="1:26" x14ac:dyDescent="0.3">
      <c r="A54" s="115">
        <f t="shared" si="6"/>
        <v>44</v>
      </c>
      <c r="B54" s="178">
        <v>110001</v>
      </c>
      <c r="C54" s="171">
        <v>80054</v>
      </c>
      <c r="D54" s="125" t="s">
        <v>362</v>
      </c>
      <c r="E54" s="177">
        <v>39845</v>
      </c>
      <c r="F54" s="176">
        <v>42005</v>
      </c>
      <c r="G54" s="167">
        <v>305</v>
      </c>
      <c r="H54" s="168">
        <v>-33.15</v>
      </c>
      <c r="I54" s="168">
        <v>58.195</v>
      </c>
      <c r="J54" s="167">
        <v>4</v>
      </c>
      <c r="K54" s="165">
        <v>11.645</v>
      </c>
      <c r="L54" s="166">
        <v>43.92</v>
      </c>
      <c r="M54" s="165">
        <v>6.375</v>
      </c>
      <c r="N54" s="166">
        <v>39.04</v>
      </c>
      <c r="O54" s="118">
        <v>8.7550000000000008</v>
      </c>
      <c r="P54" s="166">
        <v>28.96</v>
      </c>
      <c r="Q54" s="175">
        <v>-1.9E-2</v>
      </c>
      <c r="R54" s="166">
        <v>41.2</v>
      </c>
      <c r="S54" s="118">
        <v>-3.06</v>
      </c>
      <c r="T54" s="166">
        <v>34.700000000000003</v>
      </c>
      <c r="U54" s="165">
        <v>-8.3699999999999992</v>
      </c>
      <c r="V54" s="164">
        <v>21.3</v>
      </c>
      <c r="W54" s="259">
        <v>161.69999999999999</v>
      </c>
      <c r="Y54" s="127" t="str">
        <f>+LOOKUP(B54,COD_FIN!$C$5:$C$51,COD_FIN!$B$5:$B$51)</f>
        <v>HEP</v>
      </c>
      <c r="Z54" s="165">
        <f t="shared" si="5"/>
        <v>161.72441999999998</v>
      </c>
    </row>
    <row r="55" spans="1:26" x14ac:dyDescent="0.3">
      <c r="A55" s="115">
        <f t="shared" si="6"/>
        <v>45</v>
      </c>
      <c r="B55" s="178">
        <v>2120001</v>
      </c>
      <c r="C55" s="171">
        <v>84610</v>
      </c>
      <c r="D55" s="125">
        <v>700</v>
      </c>
      <c r="E55" s="177">
        <v>40725</v>
      </c>
      <c r="F55" s="176">
        <v>41852</v>
      </c>
      <c r="G55" s="167">
        <v>275</v>
      </c>
      <c r="H55" s="168">
        <v>114.41</v>
      </c>
      <c r="I55" s="168">
        <v>47.96</v>
      </c>
      <c r="J55" s="167">
        <v>2</v>
      </c>
      <c r="K55" s="165">
        <v>8.7550000000000008</v>
      </c>
      <c r="L55" s="166">
        <v>38.76</v>
      </c>
      <c r="M55" s="165">
        <v>1.7</v>
      </c>
      <c r="N55" s="166">
        <v>30.77</v>
      </c>
      <c r="O55" s="118">
        <v>5.8650000000000002</v>
      </c>
      <c r="P55" s="166">
        <v>23.715</v>
      </c>
      <c r="Q55" s="175">
        <v>-5.7000000000000002E-2</v>
      </c>
      <c r="R55" s="166">
        <v>32.700000000000003</v>
      </c>
      <c r="S55" s="118">
        <v>-1.7</v>
      </c>
      <c r="T55" s="166">
        <v>19.5</v>
      </c>
      <c r="U55" s="165">
        <v>-0.63</v>
      </c>
      <c r="V55" s="164">
        <v>9.016</v>
      </c>
      <c r="W55" s="259">
        <v>159.5</v>
      </c>
      <c r="Y55" s="127" t="str">
        <f>+LOOKUP(B55,COD_FIN!$C$5:$C$51,COD_FIN!$B$5:$B$51)</f>
        <v>HMA</v>
      </c>
      <c r="Z55" s="165">
        <f t="shared" si="5"/>
        <v>159.50205</v>
      </c>
    </row>
    <row r="56" spans="1:26" x14ac:dyDescent="0.3">
      <c r="A56" s="115">
        <f t="shared" si="6"/>
        <v>46</v>
      </c>
      <c r="B56" s="178">
        <v>102960001</v>
      </c>
      <c r="C56" s="171">
        <v>78771</v>
      </c>
      <c r="D56" s="125" t="s">
        <v>308</v>
      </c>
      <c r="E56" s="177">
        <v>40299</v>
      </c>
      <c r="F56" s="176">
        <v>42125</v>
      </c>
      <c r="G56" s="167">
        <v>276</v>
      </c>
      <c r="H56" s="168">
        <v>105.23</v>
      </c>
      <c r="I56" s="168">
        <v>55.33</v>
      </c>
      <c r="J56" s="167">
        <v>4</v>
      </c>
      <c r="K56" s="165">
        <v>10.115</v>
      </c>
      <c r="L56" s="166">
        <v>41.13</v>
      </c>
      <c r="M56" s="165">
        <v>3.145</v>
      </c>
      <c r="N56" s="166">
        <v>37.35</v>
      </c>
      <c r="O56" s="118">
        <v>7.48</v>
      </c>
      <c r="P56" s="166">
        <v>24.3</v>
      </c>
      <c r="Q56" s="175">
        <v>-0.114</v>
      </c>
      <c r="R56" s="166">
        <v>35.299999999999997</v>
      </c>
      <c r="S56" s="118">
        <v>-0.59499999999999997</v>
      </c>
      <c r="T56" s="166">
        <v>26.2</v>
      </c>
      <c r="U56" s="165">
        <v>-3.06</v>
      </c>
      <c r="V56" s="164">
        <v>16.684999999999999</v>
      </c>
      <c r="W56" s="259">
        <v>158.80000000000001</v>
      </c>
      <c r="Y56" s="127" t="str">
        <f>+LOOKUP(B56,COD_FIN!$C$5:$C$51,COD_FIN!$B$5:$B$51)</f>
        <v>HLM</v>
      </c>
      <c r="Z56" s="165">
        <f t="shared" si="5"/>
        <v>158.78473200000002</v>
      </c>
    </row>
    <row r="57" spans="1:26" x14ac:dyDescent="0.3">
      <c r="A57" s="115">
        <f t="shared" si="6"/>
        <v>47</v>
      </c>
      <c r="B57" s="178">
        <v>550003</v>
      </c>
      <c r="C57" s="171">
        <v>83199</v>
      </c>
      <c r="D57" s="125" t="s">
        <v>193</v>
      </c>
      <c r="E57" s="177">
        <v>39783</v>
      </c>
      <c r="F57" s="176">
        <v>42248</v>
      </c>
      <c r="G57" s="167">
        <v>120</v>
      </c>
      <c r="H57" s="168">
        <v>120.61499999999999</v>
      </c>
      <c r="I57" s="168">
        <v>56.576000000000001</v>
      </c>
      <c r="J57" s="167">
        <v>5</v>
      </c>
      <c r="K57" s="165">
        <v>10.965</v>
      </c>
      <c r="L57" s="166">
        <v>33.795999999999999</v>
      </c>
      <c r="M57" s="165">
        <v>3.8250000000000002</v>
      </c>
      <c r="N57" s="166">
        <v>31.212</v>
      </c>
      <c r="O57" s="118">
        <v>17.68</v>
      </c>
      <c r="P57" s="166">
        <v>21.012</v>
      </c>
      <c r="Q57" s="175">
        <v>-0.32300000000000001</v>
      </c>
      <c r="R57" s="166">
        <v>42.5</v>
      </c>
      <c r="S57" s="118">
        <v>-2.9750000000000001</v>
      </c>
      <c r="T57" s="166">
        <v>32.4</v>
      </c>
      <c r="U57" s="165">
        <v>-6.03</v>
      </c>
      <c r="V57" s="164">
        <v>21.84</v>
      </c>
      <c r="W57" s="259">
        <v>153.1</v>
      </c>
      <c r="Y57" s="127" t="str">
        <f>+LOOKUP(B57,COD_FIN!$C$5:$C$51,COD_FIN!$B$5:$B$51)</f>
        <v>HLP</v>
      </c>
      <c r="Z57" s="165">
        <f t="shared" si="5"/>
        <v>153.053316</v>
      </c>
    </row>
    <row r="58" spans="1:26" x14ac:dyDescent="0.3">
      <c r="A58" s="115">
        <f t="shared" si="6"/>
        <v>48</v>
      </c>
      <c r="B58" s="178">
        <v>2120010</v>
      </c>
      <c r="C58" s="171">
        <v>74967</v>
      </c>
      <c r="D58" s="125" t="s">
        <v>309</v>
      </c>
      <c r="E58" s="177">
        <v>39387</v>
      </c>
      <c r="F58" s="176">
        <v>42095</v>
      </c>
      <c r="G58" s="167">
        <v>38</v>
      </c>
      <c r="H58" s="168">
        <v>-31.62</v>
      </c>
      <c r="I58" s="168">
        <v>54.8</v>
      </c>
      <c r="J58" s="167">
        <v>6</v>
      </c>
      <c r="K58" s="165">
        <v>5.78</v>
      </c>
      <c r="L58" s="166">
        <v>41.12</v>
      </c>
      <c r="M58" s="165">
        <v>1.9550000000000001</v>
      </c>
      <c r="N58" s="166">
        <v>36.799999999999997</v>
      </c>
      <c r="O58" s="118">
        <v>15.895</v>
      </c>
      <c r="P58" s="166">
        <v>26.8</v>
      </c>
      <c r="Q58" s="175">
        <v>6.6500000000000004E-2</v>
      </c>
      <c r="R58" s="166">
        <v>39.6</v>
      </c>
      <c r="S58" s="118">
        <v>-3.06</v>
      </c>
      <c r="T58" s="166">
        <v>30.544</v>
      </c>
      <c r="U58" s="165">
        <v>0.99</v>
      </c>
      <c r="V58" s="164">
        <v>22.794</v>
      </c>
      <c r="W58" s="259">
        <v>150.69999999999999</v>
      </c>
      <c r="Y58" s="127" t="str">
        <f>+LOOKUP(B58,COD_FIN!$C$5:$C$51,COD_FIN!$B$5:$B$51)</f>
        <v>HTF</v>
      </c>
      <c r="Z58" s="165">
        <f t="shared" si="5"/>
        <v>150.68109600000003</v>
      </c>
    </row>
    <row r="59" spans="1:26" x14ac:dyDescent="0.3">
      <c r="A59" s="115">
        <f t="shared" si="6"/>
        <v>49</v>
      </c>
      <c r="B59" s="178">
        <v>106500005</v>
      </c>
      <c r="C59" s="171">
        <v>69121</v>
      </c>
      <c r="D59" s="125" t="s">
        <v>188</v>
      </c>
      <c r="E59" s="177">
        <v>39234</v>
      </c>
      <c r="F59" s="176">
        <v>41883</v>
      </c>
      <c r="G59" s="167">
        <v>305</v>
      </c>
      <c r="H59" s="168">
        <v>106.845</v>
      </c>
      <c r="I59" s="168">
        <v>64.900000000000006</v>
      </c>
      <c r="J59" s="167">
        <v>6</v>
      </c>
      <c r="K59" s="165">
        <v>6.12</v>
      </c>
      <c r="L59" s="166">
        <v>46.231000000000002</v>
      </c>
      <c r="M59" s="165">
        <v>5.0149999999999997</v>
      </c>
      <c r="N59" s="166">
        <v>41.997999999999998</v>
      </c>
      <c r="O59" s="118">
        <v>8.7550000000000008</v>
      </c>
      <c r="P59" s="166">
        <v>29.963000000000001</v>
      </c>
      <c r="Q59" s="175">
        <v>-0.13300000000000001</v>
      </c>
      <c r="R59" s="166">
        <v>42.2</v>
      </c>
      <c r="S59" s="118">
        <v>-1.02</v>
      </c>
      <c r="T59" s="166">
        <v>37.200000000000003</v>
      </c>
      <c r="U59" s="165">
        <v>-0.81</v>
      </c>
      <c r="V59" s="164">
        <v>25.5852</v>
      </c>
      <c r="W59" s="259">
        <v>148.5</v>
      </c>
      <c r="Y59" s="127" t="str">
        <f>+LOOKUP(B59,COD_FIN!$C$5:$C$51,COD_FIN!$B$5:$B$51)</f>
        <v>ARM</v>
      </c>
      <c r="Z59" s="165">
        <f t="shared" si="5"/>
        <v>148.54350600000001</v>
      </c>
    </row>
    <row r="60" spans="1:26" x14ac:dyDescent="0.3">
      <c r="A60" s="115">
        <f t="shared" si="6"/>
        <v>50</v>
      </c>
      <c r="B60" s="178">
        <v>106500003</v>
      </c>
      <c r="C60" s="171">
        <v>76305</v>
      </c>
      <c r="D60" s="125" t="s">
        <v>359</v>
      </c>
      <c r="E60" s="177">
        <v>40118</v>
      </c>
      <c r="F60" s="176">
        <v>42036</v>
      </c>
      <c r="G60" s="167">
        <v>284</v>
      </c>
      <c r="H60" s="168">
        <v>222.27500000000001</v>
      </c>
      <c r="I60" s="168">
        <v>57.456000000000003</v>
      </c>
      <c r="J60" s="167">
        <v>4</v>
      </c>
      <c r="K60" s="165">
        <v>5.27</v>
      </c>
      <c r="L60" s="166">
        <v>43.2</v>
      </c>
      <c r="M60" s="165">
        <v>6.5449999999999999</v>
      </c>
      <c r="N60" s="166">
        <v>39.869999999999997</v>
      </c>
      <c r="O60" s="118">
        <v>22.864999999999998</v>
      </c>
      <c r="P60" s="166">
        <v>25.92</v>
      </c>
      <c r="Q60" s="175">
        <v>-8.5500000000000007E-2</v>
      </c>
      <c r="R60" s="166">
        <v>38.799999999999997</v>
      </c>
      <c r="S60" s="118">
        <v>-4.08</v>
      </c>
      <c r="T60" s="166">
        <v>29.8</v>
      </c>
      <c r="U60" s="165">
        <v>-1.62</v>
      </c>
      <c r="V60" s="164">
        <v>18.936</v>
      </c>
      <c r="W60" s="259">
        <v>145.5</v>
      </c>
      <c r="Y60" s="127" t="str">
        <f>+LOOKUP(B60,COD_FIN!$C$5:$C$51,COD_FIN!$B$5:$B$51)</f>
        <v>GMR</v>
      </c>
      <c r="Z60" s="165">
        <f t="shared" si="5"/>
        <v>145.54324800000003</v>
      </c>
    </row>
    <row r="61" spans="1:26" x14ac:dyDescent="0.3">
      <c r="B61" s="172"/>
      <c r="Q61" s="175"/>
    </row>
    <row r="62" spans="1:26" x14ac:dyDescent="0.3">
      <c r="B62" s="172"/>
      <c r="Q62" s="175"/>
    </row>
    <row r="63" spans="1:26" x14ac:dyDescent="0.3">
      <c r="B63" s="172"/>
      <c r="Q63" s="175"/>
    </row>
    <row r="64" spans="1:26" x14ac:dyDescent="0.3">
      <c r="B64" s="172"/>
      <c r="Q64" s="175"/>
    </row>
    <row r="65" spans="2:17" x14ac:dyDescent="0.3">
      <c r="B65" s="172"/>
      <c r="Q65" s="175"/>
    </row>
    <row r="66" spans="2:17" x14ac:dyDescent="0.3">
      <c r="B66" s="172"/>
      <c r="Q66" s="175"/>
    </row>
    <row r="67" spans="2:17" x14ac:dyDescent="0.3">
      <c r="B67" s="172"/>
      <c r="Q67" s="175"/>
    </row>
    <row r="68" spans="2:17" x14ac:dyDescent="0.3">
      <c r="B68" s="172"/>
    </row>
    <row r="69" spans="2:17" x14ac:dyDescent="0.3">
      <c r="B69" s="172"/>
    </row>
    <row r="70" spans="2:17" x14ac:dyDescent="0.3">
      <c r="B70" s="172"/>
    </row>
    <row r="71" spans="2:17" x14ac:dyDescent="0.3">
      <c r="B71" s="172"/>
    </row>
    <row r="72" spans="2:17" x14ac:dyDescent="0.3">
      <c r="B72" s="172"/>
    </row>
    <row r="73" spans="2:17" x14ac:dyDescent="0.3">
      <c r="B73" s="172"/>
    </row>
    <row r="74" spans="2:17" x14ac:dyDescent="0.3">
      <c r="B74" s="172"/>
    </row>
    <row r="75" spans="2:17" x14ac:dyDescent="0.3">
      <c r="B75" s="172"/>
    </row>
    <row r="76" spans="2:17" x14ac:dyDescent="0.3">
      <c r="B76" s="172"/>
    </row>
    <row r="77" spans="2:17" x14ac:dyDescent="0.3">
      <c r="B77" s="172"/>
    </row>
    <row r="78" spans="2:17" x14ac:dyDescent="0.3">
      <c r="B78" s="172"/>
    </row>
    <row r="79" spans="2:17" x14ac:dyDescent="0.3">
      <c r="B79" s="172"/>
    </row>
    <row r="80" spans="2:17" x14ac:dyDescent="0.3">
      <c r="B80" s="172"/>
    </row>
    <row r="81" spans="2:2" x14ac:dyDescent="0.3">
      <c r="B81" s="172"/>
    </row>
    <row r="82" spans="2:2" x14ac:dyDescent="0.3">
      <c r="B82" s="172"/>
    </row>
    <row r="83" spans="2:2" x14ac:dyDescent="0.3">
      <c r="B83" s="172"/>
    </row>
    <row r="84" spans="2:2" x14ac:dyDescent="0.3">
      <c r="B84" s="172"/>
    </row>
    <row r="85" spans="2:2" x14ac:dyDescent="0.3">
      <c r="B85" s="172"/>
    </row>
    <row r="86" spans="2:2" x14ac:dyDescent="0.3">
      <c r="B86" s="172"/>
    </row>
    <row r="87" spans="2:2" x14ac:dyDescent="0.3">
      <c r="B87" s="172"/>
    </row>
    <row r="88" spans="2:2" x14ac:dyDescent="0.3">
      <c r="B88" s="172"/>
    </row>
    <row r="89" spans="2:2" x14ac:dyDescent="0.3">
      <c r="B89" s="172"/>
    </row>
    <row r="90" spans="2:2" x14ac:dyDescent="0.3">
      <c r="B90" s="172"/>
    </row>
    <row r="91" spans="2:2" x14ac:dyDescent="0.3">
      <c r="B91" s="172"/>
    </row>
    <row r="92" spans="2:2" x14ac:dyDescent="0.3">
      <c r="B92" s="172"/>
    </row>
    <row r="93" spans="2:2" x14ac:dyDescent="0.3">
      <c r="B93" s="172"/>
    </row>
    <row r="94" spans="2:2" x14ac:dyDescent="0.3">
      <c r="B94" s="172"/>
    </row>
    <row r="95" spans="2:2" x14ac:dyDescent="0.3">
      <c r="B95" s="172"/>
    </row>
    <row r="96" spans="2:2" x14ac:dyDescent="0.3">
      <c r="B96" s="172"/>
    </row>
    <row r="97" spans="2:23" s="135" customFormat="1" x14ac:dyDescent="0.3">
      <c r="B97" s="172"/>
      <c r="C97" s="171"/>
      <c r="D97" s="125"/>
      <c r="E97" s="170"/>
      <c r="F97" s="169"/>
      <c r="G97" s="167"/>
      <c r="H97" s="165"/>
      <c r="I97" s="168"/>
      <c r="J97" s="167"/>
      <c r="K97" s="165"/>
      <c r="L97" s="166"/>
      <c r="M97" s="165"/>
      <c r="N97" s="166"/>
      <c r="O97" s="164"/>
      <c r="P97" s="166"/>
      <c r="Q97" s="164"/>
      <c r="R97" s="166"/>
      <c r="S97" s="118"/>
      <c r="T97" s="166"/>
      <c r="U97" s="165"/>
      <c r="V97" s="164"/>
      <c r="W97" s="260"/>
    </row>
    <row r="98" spans="2:23" x14ac:dyDescent="0.3">
      <c r="B98" s="172"/>
    </row>
    <row r="99" spans="2:23" x14ac:dyDescent="0.3">
      <c r="B99" s="172"/>
    </row>
    <row r="100" spans="2:23" x14ac:dyDescent="0.3">
      <c r="B100" s="172"/>
    </row>
    <row r="101" spans="2:23" x14ac:dyDescent="0.3">
      <c r="B101" s="172"/>
    </row>
    <row r="102" spans="2:23" x14ac:dyDescent="0.3">
      <c r="B102" s="172"/>
    </row>
    <row r="103" spans="2:23" x14ac:dyDescent="0.3">
      <c r="B103" s="172"/>
    </row>
    <row r="104" spans="2:23" x14ac:dyDescent="0.3">
      <c r="B104" s="172"/>
    </row>
    <row r="105" spans="2:23" x14ac:dyDescent="0.3">
      <c r="B105" s="172"/>
    </row>
    <row r="106" spans="2:23" x14ac:dyDescent="0.3">
      <c r="B106" s="172"/>
    </row>
    <row r="107" spans="2:23" x14ac:dyDescent="0.3">
      <c r="B107" s="172"/>
    </row>
    <row r="108" spans="2:23" x14ac:dyDescent="0.3">
      <c r="B108" s="172"/>
    </row>
    <row r="109" spans="2:23" x14ac:dyDescent="0.3">
      <c r="B109" s="172"/>
    </row>
    <row r="110" spans="2:23" x14ac:dyDescent="0.3">
      <c r="B110" s="172"/>
    </row>
    <row r="111" spans="2:23" x14ac:dyDescent="0.3">
      <c r="B111" s="172"/>
    </row>
    <row r="112" spans="2:23" x14ac:dyDescent="0.3">
      <c r="B112" s="172"/>
    </row>
    <row r="113" spans="2:2" x14ac:dyDescent="0.3">
      <c r="B113" s="172"/>
    </row>
    <row r="114" spans="2:2" x14ac:dyDescent="0.3">
      <c r="B114" s="172"/>
    </row>
    <row r="115" spans="2:2" x14ac:dyDescent="0.3">
      <c r="B115" s="172"/>
    </row>
    <row r="116" spans="2:2" x14ac:dyDescent="0.3">
      <c r="B116" s="172"/>
    </row>
    <row r="117" spans="2:2" x14ac:dyDescent="0.3">
      <c r="B117" s="172"/>
    </row>
    <row r="118" spans="2:2" x14ac:dyDescent="0.3">
      <c r="B118" s="172"/>
    </row>
    <row r="119" spans="2:2" x14ac:dyDescent="0.3">
      <c r="B119" s="172"/>
    </row>
    <row r="120" spans="2:2" x14ac:dyDescent="0.3">
      <c r="B120" s="172"/>
    </row>
    <row r="121" spans="2:2" x14ac:dyDescent="0.3">
      <c r="B121" s="172"/>
    </row>
    <row r="122" spans="2:2" x14ac:dyDescent="0.3">
      <c r="B122" s="172"/>
    </row>
    <row r="123" spans="2:2" x14ac:dyDescent="0.3">
      <c r="B123" s="172"/>
    </row>
    <row r="124" spans="2:2" x14ac:dyDescent="0.3">
      <c r="B124" s="172"/>
    </row>
    <row r="125" spans="2:2" x14ac:dyDescent="0.3">
      <c r="B125" s="172"/>
    </row>
    <row r="126" spans="2:2" x14ac:dyDescent="0.3">
      <c r="B126" s="172"/>
    </row>
    <row r="127" spans="2:2" x14ac:dyDescent="0.3">
      <c r="B127" s="172"/>
    </row>
    <row r="128" spans="2:2" x14ac:dyDescent="0.3">
      <c r="B128" s="172"/>
    </row>
    <row r="129" spans="2:21" x14ac:dyDescent="0.3">
      <c r="B129" s="172"/>
    </row>
    <row r="130" spans="2:21" x14ac:dyDescent="0.3">
      <c r="B130" s="172"/>
    </row>
    <row r="131" spans="2:21" x14ac:dyDescent="0.3">
      <c r="B131" s="172"/>
    </row>
    <row r="132" spans="2:21" x14ac:dyDescent="0.3">
      <c r="B132" s="172"/>
    </row>
    <row r="133" spans="2:21" x14ac:dyDescent="0.3">
      <c r="B133" s="172"/>
    </row>
    <row r="134" spans="2:21" x14ac:dyDescent="0.3">
      <c r="B134" s="172"/>
    </row>
    <row r="135" spans="2:21" x14ac:dyDescent="0.3">
      <c r="B135" s="172"/>
    </row>
    <row r="136" spans="2:21" x14ac:dyDescent="0.3">
      <c r="B136" s="172"/>
    </row>
    <row r="137" spans="2:21" x14ac:dyDescent="0.3">
      <c r="B137" s="174"/>
      <c r="C137" s="173"/>
      <c r="D137" s="132"/>
      <c r="F137" s="170"/>
      <c r="H137" s="118"/>
      <c r="I137" s="164"/>
      <c r="K137" s="118"/>
      <c r="M137" s="118"/>
      <c r="U137" s="118"/>
    </row>
    <row r="138" spans="2:21" x14ac:dyDescent="0.3">
      <c r="B138" s="172"/>
    </row>
    <row r="139" spans="2:21" x14ac:dyDescent="0.3">
      <c r="B139" s="172"/>
    </row>
    <row r="140" spans="2:21" x14ac:dyDescent="0.3">
      <c r="B140" s="172"/>
    </row>
    <row r="141" spans="2:21" x14ac:dyDescent="0.3">
      <c r="B141" s="172"/>
    </row>
    <row r="142" spans="2:21" x14ac:dyDescent="0.3">
      <c r="B142" s="172"/>
    </row>
    <row r="143" spans="2:21" x14ac:dyDescent="0.3">
      <c r="B143" s="172"/>
    </row>
    <row r="144" spans="2:21" x14ac:dyDescent="0.3">
      <c r="B144" s="172"/>
    </row>
    <row r="145" spans="2:2" x14ac:dyDescent="0.3">
      <c r="B145" s="172"/>
    </row>
    <row r="146" spans="2:2" x14ac:dyDescent="0.3">
      <c r="B146" s="172"/>
    </row>
    <row r="147" spans="2:2" x14ac:dyDescent="0.3">
      <c r="B147" s="172"/>
    </row>
    <row r="148" spans="2:2" x14ac:dyDescent="0.3">
      <c r="B148" s="172"/>
    </row>
    <row r="149" spans="2:2" x14ac:dyDescent="0.3">
      <c r="B149" s="172"/>
    </row>
    <row r="150" spans="2:2" x14ac:dyDescent="0.3">
      <c r="B150" s="172"/>
    </row>
    <row r="151" spans="2:2" x14ac:dyDescent="0.3">
      <c r="B151" s="172"/>
    </row>
    <row r="152" spans="2:2" x14ac:dyDescent="0.3">
      <c r="B152" s="172"/>
    </row>
    <row r="153" spans="2:2" x14ac:dyDescent="0.3">
      <c r="B153" s="172"/>
    </row>
    <row r="154" spans="2:2" x14ac:dyDescent="0.3">
      <c r="B154" s="172"/>
    </row>
    <row r="155" spans="2:2" x14ac:dyDescent="0.3">
      <c r="B155" s="172"/>
    </row>
    <row r="156" spans="2:2" x14ac:dyDescent="0.3">
      <c r="B156" s="172"/>
    </row>
    <row r="157" spans="2:2" x14ac:dyDescent="0.3">
      <c r="B157" s="172"/>
    </row>
    <row r="158" spans="2:2" x14ac:dyDescent="0.3">
      <c r="B158" s="172"/>
    </row>
    <row r="159" spans="2:2" x14ac:dyDescent="0.3">
      <c r="B159" s="172"/>
    </row>
    <row r="160" spans="2:2" x14ac:dyDescent="0.3">
      <c r="B160" s="172"/>
    </row>
    <row r="161" spans="2:2" x14ac:dyDescent="0.3">
      <c r="B161" s="172"/>
    </row>
    <row r="162" spans="2:2" x14ac:dyDescent="0.3">
      <c r="B162" s="172"/>
    </row>
    <row r="163" spans="2:2" x14ac:dyDescent="0.3">
      <c r="B163" s="172"/>
    </row>
    <row r="164" spans="2:2" x14ac:dyDescent="0.3">
      <c r="B164" s="172"/>
    </row>
    <row r="165" spans="2:2" x14ac:dyDescent="0.3">
      <c r="B165" s="172"/>
    </row>
    <row r="166" spans="2:2" x14ac:dyDescent="0.3">
      <c r="B166" s="172"/>
    </row>
    <row r="167" spans="2:2" x14ac:dyDescent="0.3">
      <c r="B167" s="172"/>
    </row>
    <row r="168" spans="2:2" x14ac:dyDescent="0.3">
      <c r="B168" s="172"/>
    </row>
    <row r="169" spans="2:2" x14ac:dyDescent="0.3">
      <c r="B169" s="172"/>
    </row>
    <row r="170" spans="2:2" x14ac:dyDescent="0.3">
      <c r="B170" s="172"/>
    </row>
    <row r="171" spans="2:2" x14ac:dyDescent="0.3">
      <c r="B171" s="172"/>
    </row>
    <row r="172" spans="2:2" x14ac:dyDescent="0.3">
      <c r="B172" s="172"/>
    </row>
    <row r="173" spans="2:2" x14ac:dyDescent="0.3">
      <c r="B173" s="172"/>
    </row>
    <row r="174" spans="2:2" x14ac:dyDescent="0.3">
      <c r="B174" s="172"/>
    </row>
    <row r="175" spans="2:2" x14ac:dyDescent="0.3">
      <c r="B175" s="172"/>
    </row>
    <row r="176" spans="2:2" x14ac:dyDescent="0.3">
      <c r="B176" s="172"/>
    </row>
    <row r="177" spans="2:2" x14ac:dyDescent="0.3">
      <c r="B177" s="172"/>
    </row>
    <row r="178" spans="2:2" x14ac:dyDescent="0.3">
      <c r="B178" s="172"/>
    </row>
    <row r="179" spans="2:2" x14ac:dyDescent="0.3">
      <c r="B179" s="172"/>
    </row>
    <row r="180" spans="2:2" x14ac:dyDescent="0.3">
      <c r="B180" s="172"/>
    </row>
    <row r="181" spans="2:2" x14ac:dyDescent="0.3">
      <c r="B181" s="172"/>
    </row>
    <row r="182" spans="2:2" x14ac:dyDescent="0.3">
      <c r="B182" s="172"/>
    </row>
    <row r="183" spans="2:2" x14ac:dyDescent="0.3">
      <c r="B183" s="172"/>
    </row>
    <row r="184" spans="2:2" x14ac:dyDescent="0.3">
      <c r="B184" s="172"/>
    </row>
    <row r="185" spans="2:2" x14ac:dyDescent="0.3">
      <c r="B185" s="172"/>
    </row>
    <row r="186" spans="2:2" x14ac:dyDescent="0.3">
      <c r="B186" s="172"/>
    </row>
    <row r="187" spans="2:2" x14ac:dyDescent="0.3">
      <c r="B187" s="172"/>
    </row>
    <row r="188" spans="2:2" x14ac:dyDescent="0.3">
      <c r="B188" s="172"/>
    </row>
    <row r="189" spans="2:2" x14ac:dyDescent="0.3">
      <c r="B189" s="172"/>
    </row>
    <row r="190" spans="2:2" x14ac:dyDescent="0.3">
      <c r="B190" s="172"/>
    </row>
    <row r="191" spans="2:2" x14ac:dyDescent="0.3">
      <c r="B191" s="172"/>
    </row>
    <row r="192" spans="2:2" x14ac:dyDescent="0.3">
      <c r="B192" s="172"/>
    </row>
    <row r="193" spans="2:2" x14ac:dyDescent="0.3">
      <c r="B193" s="172"/>
    </row>
    <row r="194" spans="2:2" x14ac:dyDescent="0.3">
      <c r="B194" s="172"/>
    </row>
    <row r="195" spans="2:2" x14ac:dyDescent="0.3">
      <c r="B195" s="172"/>
    </row>
    <row r="196" spans="2:2" x14ac:dyDescent="0.3">
      <c r="B196" s="172"/>
    </row>
    <row r="197" spans="2:2" x14ac:dyDescent="0.3">
      <c r="B197" s="172"/>
    </row>
    <row r="198" spans="2:2" x14ac:dyDescent="0.3">
      <c r="B198" s="172"/>
    </row>
    <row r="199" spans="2:2" x14ac:dyDescent="0.3">
      <c r="B199" s="172"/>
    </row>
    <row r="200" spans="2:2" x14ac:dyDescent="0.3">
      <c r="B200" s="172"/>
    </row>
    <row r="201" spans="2:2" x14ac:dyDescent="0.3">
      <c r="B201" s="172"/>
    </row>
    <row r="202" spans="2:2" x14ac:dyDescent="0.3">
      <c r="B202" s="172"/>
    </row>
    <row r="203" spans="2:2" x14ac:dyDescent="0.3">
      <c r="B203" s="172"/>
    </row>
    <row r="204" spans="2:2" x14ac:dyDescent="0.3">
      <c r="B204" s="172"/>
    </row>
    <row r="205" spans="2:2" x14ac:dyDescent="0.3">
      <c r="B205" s="172"/>
    </row>
    <row r="206" spans="2:2" x14ac:dyDescent="0.3">
      <c r="B206" s="172"/>
    </row>
    <row r="207" spans="2:2" x14ac:dyDescent="0.3">
      <c r="B207" s="172"/>
    </row>
    <row r="208" spans="2:2" x14ac:dyDescent="0.3">
      <c r="B208" s="172"/>
    </row>
    <row r="209" spans="2:2" x14ac:dyDescent="0.3">
      <c r="B209" s="172"/>
    </row>
    <row r="210" spans="2:2" x14ac:dyDescent="0.3">
      <c r="B210" s="172"/>
    </row>
    <row r="211" spans="2:2" x14ac:dyDescent="0.3">
      <c r="B211" s="172"/>
    </row>
    <row r="212" spans="2:2" x14ac:dyDescent="0.3">
      <c r="B212" s="172"/>
    </row>
    <row r="213" spans="2:2" x14ac:dyDescent="0.3">
      <c r="B213" s="172"/>
    </row>
    <row r="214" spans="2:2" x14ac:dyDescent="0.3">
      <c r="B214" s="172"/>
    </row>
    <row r="215" spans="2:2" x14ac:dyDescent="0.3">
      <c r="B215" s="172"/>
    </row>
    <row r="216" spans="2:2" x14ac:dyDescent="0.3">
      <c r="B216" s="172"/>
    </row>
    <row r="217" spans="2:2" x14ac:dyDescent="0.3">
      <c r="B217" s="172"/>
    </row>
    <row r="218" spans="2:2" x14ac:dyDescent="0.3">
      <c r="B218" s="172"/>
    </row>
    <row r="219" spans="2:2" x14ac:dyDescent="0.3">
      <c r="B219" s="172"/>
    </row>
    <row r="220" spans="2:2" x14ac:dyDescent="0.3">
      <c r="B220" s="172"/>
    </row>
    <row r="221" spans="2:2" x14ac:dyDescent="0.3">
      <c r="B221" s="172"/>
    </row>
    <row r="222" spans="2:2" x14ac:dyDescent="0.3">
      <c r="B222" s="172"/>
    </row>
    <row r="223" spans="2:2" x14ac:dyDescent="0.3">
      <c r="B223" s="172"/>
    </row>
    <row r="224" spans="2:2" x14ac:dyDescent="0.3">
      <c r="B224" s="172"/>
    </row>
    <row r="225" spans="2:2" x14ac:dyDescent="0.3">
      <c r="B225" s="172"/>
    </row>
    <row r="226" spans="2:2" x14ac:dyDescent="0.3">
      <c r="B226" s="172"/>
    </row>
    <row r="227" spans="2:2" x14ac:dyDescent="0.3">
      <c r="B227" s="172"/>
    </row>
    <row r="228" spans="2:2" x14ac:dyDescent="0.3">
      <c r="B228" s="172"/>
    </row>
    <row r="229" spans="2:2" x14ac:dyDescent="0.3">
      <c r="B229" s="172"/>
    </row>
    <row r="230" spans="2:2" x14ac:dyDescent="0.3">
      <c r="B230" s="172"/>
    </row>
    <row r="231" spans="2:2" x14ac:dyDescent="0.3">
      <c r="B231" s="172"/>
    </row>
    <row r="232" spans="2:2" x14ac:dyDescent="0.3">
      <c r="B232" s="172"/>
    </row>
    <row r="233" spans="2:2" x14ac:dyDescent="0.3">
      <c r="B233" s="172"/>
    </row>
    <row r="234" spans="2:2" x14ac:dyDescent="0.3">
      <c r="B234" s="172"/>
    </row>
    <row r="235" spans="2:2" x14ac:dyDescent="0.3">
      <c r="B235" s="172"/>
    </row>
    <row r="236" spans="2:2" x14ac:dyDescent="0.3">
      <c r="B236" s="172"/>
    </row>
    <row r="237" spans="2:2" x14ac:dyDescent="0.3">
      <c r="B237" s="172"/>
    </row>
    <row r="238" spans="2:2" x14ac:dyDescent="0.3">
      <c r="B238" s="172"/>
    </row>
    <row r="239" spans="2:2" x14ac:dyDescent="0.3">
      <c r="B239" s="172"/>
    </row>
    <row r="240" spans="2:2" x14ac:dyDescent="0.3">
      <c r="B240" s="172"/>
    </row>
    <row r="241" spans="2:2" x14ac:dyDescent="0.3">
      <c r="B241" s="172"/>
    </row>
    <row r="242" spans="2:2" x14ac:dyDescent="0.3">
      <c r="B242" s="172"/>
    </row>
    <row r="243" spans="2:2" x14ac:dyDescent="0.3">
      <c r="B243" s="172"/>
    </row>
    <row r="244" spans="2:2" x14ac:dyDescent="0.3">
      <c r="B244" s="172"/>
    </row>
    <row r="245" spans="2:2" x14ac:dyDescent="0.3">
      <c r="B245" s="172"/>
    </row>
    <row r="246" spans="2:2" x14ac:dyDescent="0.3">
      <c r="B246" s="172"/>
    </row>
    <row r="247" spans="2:2" x14ac:dyDescent="0.3">
      <c r="B247" s="172"/>
    </row>
    <row r="248" spans="2:2" x14ac:dyDescent="0.3">
      <c r="B248" s="172"/>
    </row>
    <row r="249" spans="2:2" x14ac:dyDescent="0.3">
      <c r="B249" s="172"/>
    </row>
    <row r="250" spans="2:2" x14ac:dyDescent="0.3">
      <c r="B250" s="172"/>
    </row>
    <row r="251" spans="2:2" x14ac:dyDescent="0.3">
      <c r="B251" s="172"/>
    </row>
    <row r="252" spans="2:2" x14ac:dyDescent="0.3">
      <c r="B252" s="172"/>
    </row>
    <row r="253" spans="2:2" x14ac:dyDescent="0.3">
      <c r="B253" s="172"/>
    </row>
    <row r="254" spans="2:2" x14ac:dyDescent="0.3">
      <c r="B254" s="172"/>
    </row>
    <row r="255" spans="2:2" x14ac:dyDescent="0.3">
      <c r="B255" s="172"/>
    </row>
    <row r="256" spans="2:2" x14ac:dyDescent="0.3">
      <c r="B256" s="172"/>
    </row>
    <row r="257" spans="2:2" x14ac:dyDescent="0.3">
      <c r="B257" s="172"/>
    </row>
    <row r="258" spans="2:2" x14ac:dyDescent="0.3">
      <c r="B258" s="172"/>
    </row>
    <row r="259" spans="2:2" x14ac:dyDescent="0.3">
      <c r="B259" s="172"/>
    </row>
    <row r="260" spans="2:2" x14ac:dyDescent="0.3">
      <c r="B260" s="172"/>
    </row>
  </sheetData>
  <sheetProtection password="91E6" sheet="1" objects="1" scenarios="1" autoFilter="0" pivotTables="0"/>
  <autoFilter ref="A10:W10"/>
  <mergeCells count="8">
    <mergeCell ref="H5:J5"/>
    <mergeCell ref="U4:V4"/>
    <mergeCell ref="K5:L5"/>
    <mergeCell ref="M5:N5"/>
    <mergeCell ref="U5:V5"/>
    <mergeCell ref="S5:T5"/>
    <mergeCell ref="Q5:R5"/>
    <mergeCell ref="O5:P5"/>
  </mergeCells>
  <pageMargins left="0.75" right="0.75" top="1" bottom="1" header="0" footer="0"/>
  <pageSetup orientation="portrait" horizontalDpi="4294967293" verticalDpi="4294967293"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O54"/>
  <sheetViews>
    <sheetView zoomScaleNormal="100" workbookViewId="0">
      <selection activeCell="Q32" sqref="Q32"/>
    </sheetView>
  </sheetViews>
  <sheetFormatPr baseColWidth="10" defaultRowHeight="13.5" x14ac:dyDescent="0.3"/>
  <cols>
    <col min="1" max="1" width="11.42578125" style="113"/>
    <col min="2" max="2" width="7.5703125" style="113" customWidth="1"/>
    <col min="3" max="3" width="10.140625" style="113" customWidth="1"/>
    <col min="4" max="4" width="32.140625" style="113" customWidth="1"/>
    <col min="5" max="5" width="29.7109375" style="113" customWidth="1"/>
    <col min="6" max="6" width="6" style="113" customWidth="1"/>
    <col min="7" max="7" width="7.140625" style="113" customWidth="1"/>
    <col min="8" max="8" width="6.42578125" style="311" customWidth="1"/>
    <col min="9" max="10" width="8.42578125" style="205" customWidth="1"/>
    <col min="11" max="11" width="8.42578125" style="206" customWidth="1"/>
    <col min="12" max="13" width="8.42578125" style="114" customWidth="1"/>
    <col min="14" max="14" width="8.42578125" style="206" customWidth="1"/>
    <col min="15" max="18" width="11.42578125" style="113"/>
    <col min="19" max="19" width="22.28515625" style="113" customWidth="1"/>
    <col min="20" max="20" width="22.85546875" style="113" customWidth="1"/>
    <col min="21" max="16384" width="11.42578125" style="113"/>
  </cols>
  <sheetData>
    <row r="1" spans="1:15" x14ac:dyDescent="0.3">
      <c r="B1" s="277"/>
      <c r="C1" s="277"/>
    </row>
    <row r="2" spans="1:15" x14ac:dyDescent="0.3">
      <c r="B2" s="277"/>
      <c r="C2" s="277"/>
    </row>
    <row r="3" spans="1:15" ht="12" customHeight="1" x14ac:dyDescent="0.3">
      <c r="A3" s="112"/>
      <c r="B3" s="102"/>
      <c r="C3" s="102"/>
      <c r="D3" s="102"/>
      <c r="E3" s="102"/>
      <c r="F3" s="102"/>
      <c r="G3" s="102"/>
      <c r="H3" s="312"/>
      <c r="I3" s="305" t="s">
        <v>250</v>
      </c>
      <c r="J3" s="306"/>
      <c r="K3" s="307"/>
      <c r="L3" s="308" t="s">
        <v>251</v>
      </c>
      <c r="M3" s="309"/>
      <c r="N3" s="309"/>
    </row>
    <row r="4" spans="1:15" s="200" customFormat="1" x14ac:dyDescent="0.3">
      <c r="B4" s="200" t="s">
        <v>249</v>
      </c>
      <c r="C4" s="200" t="s">
        <v>60</v>
      </c>
      <c r="D4" s="201" t="s">
        <v>42</v>
      </c>
      <c r="E4" s="201" t="s">
        <v>59</v>
      </c>
      <c r="F4" s="200" t="s">
        <v>247</v>
      </c>
      <c r="G4" s="200" t="s">
        <v>248</v>
      </c>
      <c r="H4" s="313"/>
      <c r="I4" s="207" t="s">
        <v>63</v>
      </c>
      <c r="J4" s="207" t="s">
        <v>62</v>
      </c>
      <c r="K4" s="208" t="s">
        <v>103</v>
      </c>
      <c r="L4" s="209" t="s">
        <v>63</v>
      </c>
      <c r="M4" s="209" t="s">
        <v>62</v>
      </c>
      <c r="N4" s="208" t="s">
        <v>103</v>
      </c>
      <c r="O4" s="263" t="s">
        <v>330</v>
      </c>
    </row>
    <row r="5" spans="1:15" hidden="1" x14ac:dyDescent="0.3">
      <c r="B5" s="113" t="s">
        <v>314</v>
      </c>
      <c r="C5" s="202">
        <v>50001</v>
      </c>
      <c r="D5" s="310" t="s">
        <v>328</v>
      </c>
      <c r="E5" s="310" t="s">
        <v>329</v>
      </c>
      <c r="F5" s="113">
        <v>2015</v>
      </c>
      <c r="G5" s="113">
        <v>3</v>
      </c>
      <c r="I5" s="210">
        <f>+COUNTIF(PROD_Holstein!$M$11:$M$60,COD_FIN!B5)</f>
        <v>0</v>
      </c>
      <c r="J5" s="210">
        <f>+COUNTIF(MER_Holstein!$Y$11:$Y$60,COD_FIN!B5)</f>
        <v>0</v>
      </c>
      <c r="K5" s="206">
        <f t="shared" ref="K5:K52" si="0">+I5+J5</f>
        <v>0</v>
      </c>
      <c r="L5" s="114">
        <f>+COUNTIF(PROD_Jersey!$M$11:$M$60,COD_FIN!B5)</f>
        <v>0</v>
      </c>
      <c r="M5" s="114">
        <f>+COUNTIF(MER_Jersey!$Y$11:$Y$60,COD_FIN!B5)</f>
        <v>0</v>
      </c>
      <c r="N5" s="206">
        <f t="shared" ref="N5:N52" si="1">+L5+M5</f>
        <v>0</v>
      </c>
      <c r="O5" s="113">
        <f>+SUM(I5:J5,L5:M5)</f>
        <v>0</v>
      </c>
    </row>
    <row r="6" spans="1:15" x14ac:dyDescent="0.3">
      <c r="B6" s="113" t="s">
        <v>146</v>
      </c>
      <c r="C6" s="202">
        <v>80001</v>
      </c>
      <c r="D6" s="310" t="s">
        <v>147</v>
      </c>
      <c r="E6" s="310" t="s">
        <v>238</v>
      </c>
      <c r="F6" s="113">
        <v>2016</v>
      </c>
      <c r="G6" s="113">
        <v>2</v>
      </c>
      <c r="I6" s="210">
        <f>+COUNTIF(PROD_Holstein!$M$11:$M$60,COD_FIN!B6)</f>
        <v>3</v>
      </c>
      <c r="J6" s="210">
        <f>+COUNTIF(MER_Holstein!$Y$11:$Y$60,COD_FIN!B6)</f>
        <v>3</v>
      </c>
      <c r="K6" s="206">
        <f t="shared" si="0"/>
        <v>6</v>
      </c>
      <c r="L6" s="114">
        <f>+COUNTIF(PROD_Jersey!$M$11:$M$60,COD_FIN!B6)</f>
        <v>0</v>
      </c>
      <c r="M6" s="114">
        <f>+COUNTIF(MER_Jersey!$Y$11:$Y$60,COD_FIN!B6)</f>
        <v>1</v>
      </c>
      <c r="N6" s="206">
        <f t="shared" si="1"/>
        <v>1</v>
      </c>
      <c r="O6" s="113">
        <f t="shared" ref="O6:O52" si="2">+SUM(I6:J6,L6:M6)</f>
        <v>7</v>
      </c>
    </row>
    <row r="7" spans="1:15" x14ac:dyDescent="0.3">
      <c r="B7" s="113" t="s">
        <v>241</v>
      </c>
      <c r="C7" s="202">
        <v>110001</v>
      </c>
      <c r="D7" s="310" t="s">
        <v>209</v>
      </c>
      <c r="E7" s="310" t="s">
        <v>209</v>
      </c>
      <c r="F7" s="113">
        <v>2016</v>
      </c>
      <c r="G7" s="113">
        <v>2</v>
      </c>
      <c r="I7" s="210">
        <f>+COUNTIF(PROD_Holstein!$M$11:$M$60,COD_FIN!B7)</f>
        <v>0</v>
      </c>
      <c r="J7" s="210">
        <f>+COUNTIF(MER_Holstein!$Y$11:$Y$60,COD_FIN!B7)</f>
        <v>0</v>
      </c>
      <c r="K7" s="206">
        <f t="shared" si="0"/>
        <v>0</v>
      </c>
      <c r="L7" s="114">
        <f>+COUNTIF(PROD_Jersey!$M$11:$M$60,COD_FIN!B7)</f>
        <v>6</v>
      </c>
      <c r="M7" s="114">
        <f>+COUNTIF(MER_Jersey!$Y$11:$Y$60,COD_FIN!B7)</f>
        <v>7</v>
      </c>
      <c r="N7" s="206">
        <f t="shared" si="1"/>
        <v>13</v>
      </c>
      <c r="O7" s="113">
        <f t="shared" si="2"/>
        <v>13</v>
      </c>
    </row>
    <row r="8" spans="1:15" x14ac:dyDescent="0.3">
      <c r="B8" s="113" t="s">
        <v>58</v>
      </c>
      <c r="C8" s="202">
        <v>180001</v>
      </c>
      <c r="D8" s="310" t="s">
        <v>216</v>
      </c>
      <c r="E8" s="310" t="s">
        <v>217</v>
      </c>
      <c r="F8" s="113">
        <v>2016</v>
      </c>
      <c r="G8" s="113">
        <v>2</v>
      </c>
      <c r="I8" s="210">
        <f>+COUNTIF(PROD_Holstein!$M$11:$M$60,COD_FIN!B8)</f>
        <v>11</v>
      </c>
      <c r="J8" s="210">
        <f>+COUNTIF(MER_Holstein!$Y$11:$Y$60,COD_FIN!B8)</f>
        <v>0</v>
      </c>
      <c r="K8" s="206">
        <f t="shared" si="0"/>
        <v>11</v>
      </c>
      <c r="L8" s="114">
        <f>+COUNTIF(PROD_Jersey!$M$11:$M$60,COD_FIN!B8)</f>
        <v>0</v>
      </c>
      <c r="M8" s="114">
        <f>+COUNTIF(MER_Jersey!$Y$11:$Y$60,COD_FIN!B8)</f>
        <v>0</v>
      </c>
      <c r="N8" s="206">
        <f t="shared" si="1"/>
        <v>0</v>
      </c>
      <c r="O8" s="113">
        <f t="shared" si="2"/>
        <v>11</v>
      </c>
    </row>
    <row r="9" spans="1:15" x14ac:dyDescent="0.3">
      <c r="B9" s="113" t="s">
        <v>57</v>
      </c>
      <c r="C9" s="202">
        <v>190001</v>
      </c>
      <c r="D9" s="310" t="s">
        <v>220</v>
      </c>
      <c r="E9" s="310" t="s">
        <v>221</v>
      </c>
      <c r="F9" s="113">
        <v>2015</v>
      </c>
      <c r="G9" s="113">
        <v>12</v>
      </c>
      <c r="I9" s="210">
        <f>+COUNTIF(PROD_Holstein!$M$11:$M$60,COD_FIN!B9)</f>
        <v>0</v>
      </c>
      <c r="J9" s="210">
        <f>+COUNTIF(MER_Holstein!$Y$11:$Y$60,COD_FIN!B9)</f>
        <v>0</v>
      </c>
      <c r="K9" s="206">
        <f t="shared" si="0"/>
        <v>0</v>
      </c>
      <c r="L9" s="114">
        <f>+COUNTIF(PROD_Jersey!$M$11:$M$60,COD_FIN!B9)</f>
        <v>0</v>
      </c>
      <c r="M9" s="114">
        <f>+COUNTIF(MER_Jersey!$Y$11:$Y$60,COD_FIN!B9)</f>
        <v>8</v>
      </c>
      <c r="N9" s="206">
        <f t="shared" si="1"/>
        <v>8</v>
      </c>
      <c r="O9" s="113">
        <f t="shared" si="2"/>
        <v>8</v>
      </c>
    </row>
    <row r="10" spans="1:15" x14ac:dyDescent="0.3">
      <c r="B10" s="113" t="s">
        <v>272</v>
      </c>
      <c r="C10" s="202">
        <v>410001</v>
      </c>
      <c r="D10" s="310" t="s">
        <v>374</v>
      </c>
      <c r="E10" s="310" t="s">
        <v>269</v>
      </c>
      <c r="F10" s="113">
        <v>2016</v>
      </c>
      <c r="G10" s="113">
        <v>3</v>
      </c>
      <c r="I10" s="210">
        <f>+COUNTIF(PROD_Holstein!$M$11:$M$60,COD_FIN!B10)</f>
        <v>0</v>
      </c>
      <c r="J10" s="210">
        <f>+COUNTIF(MER_Holstein!$Y$11:$Y$60,COD_FIN!B10)</f>
        <v>0</v>
      </c>
      <c r="K10" s="206">
        <f t="shared" si="0"/>
        <v>0</v>
      </c>
      <c r="L10" s="114">
        <f>+COUNTIF(PROD_Jersey!$M$11:$M$60,COD_FIN!B10)</f>
        <v>6</v>
      </c>
      <c r="M10" s="114">
        <f>+COUNTIF(MER_Jersey!$Y$11:$Y$60,COD_FIN!B10)</f>
        <v>0</v>
      </c>
      <c r="N10" s="206">
        <f t="shared" si="1"/>
        <v>6</v>
      </c>
      <c r="O10" s="113">
        <f t="shared" si="2"/>
        <v>6</v>
      </c>
    </row>
    <row r="11" spans="1:15" hidden="1" x14ac:dyDescent="0.3">
      <c r="B11" s="113" t="s">
        <v>273</v>
      </c>
      <c r="C11" s="202">
        <v>460001</v>
      </c>
      <c r="D11" s="310" t="s">
        <v>270</v>
      </c>
      <c r="E11" s="310" t="s">
        <v>271</v>
      </c>
      <c r="F11" s="113">
        <v>2014</v>
      </c>
      <c r="G11" s="113">
        <v>1</v>
      </c>
      <c r="I11" s="210">
        <f>+COUNTIF(PROD_Holstein!$M$11:$M$60,COD_FIN!B11)</f>
        <v>0</v>
      </c>
      <c r="J11" s="210">
        <f>+COUNTIF(MER_Holstein!$Y$11:$Y$60,COD_FIN!B11)</f>
        <v>0</v>
      </c>
      <c r="K11" s="206">
        <f t="shared" si="0"/>
        <v>0</v>
      </c>
      <c r="L11" s="114">
        <f>+COUNTIF(PROD_Jersey!$M$11:$M$60,COD_FIN!B11)</f>
        <v>0</v>
      </c>
      <c r="M11" s="114">
        <f>+COUNTIF(MER_Jersey!$Y$11:$Y$60,COD_FIN!B11)</f>
        <v>0</v>
      </c>
      <c r="N11" s="206">
        <f t="shared" si="1"/>
        <v>0</v>
      </c>
      <c r="O11" s="113">
        <f t="shared" si="2"/>
        <v>0</v>
      </c>
    </row>
    <row r="12" spans="1:15" x14ac:dyDescent="0.3">
      <c r="B12" s="113" t="s">
        <v>140</v>
      </c>
      <c r="C12" s="202">
        <v>490016</v>
      </c>
      <c r="D12" s="310" t="s">
        <v>236</v>
      </c>
      <c r="E12" s="310" t="s">
        <v>237</v>
      </c>
      <c r="F12" s="113">
        <v>2015</v>
      </c>
      <c r="G12" s="113">
        <v>12</v>
      </c>
      <c r="I12" s="210">
        <f>+COUNTIF(PROD_Holstein!$M$11:$M$60,COD_FIN!B12)</f>
        <v>1</v>
      </c>
      <c r="J12" s="210">
        <f>+COUNTIF(MER_Holstein!$Y$11:$Y$60,COD_FIN!B12)</f>
        <v>0</v>
      </c>
      <c r="K12" s="206">
        <f t="shared" si="0"/>
        <v>1</v>
      </c>
      <c r="L12" s="114">
        <f>+COUNTIF(PROD_Jersey!$M$11:$M$60,COD_FIN!B12)</f>
        <v>0</v>
      </c>
      <c r="M12" s="114">
        <f>+COUNTIF(MER_Jersey!$Y$11:$Y$60,COD_FIN!B12)</f>
        <v>0</v>
      </c>
      <c r="N12" s="206">
        <f t="shared" si="1"/>
        <v>0</v>
      </c>
      <c r="O12" s="113">
        <f t="shared" si="2"/>
        <v>1</v>
      </c>
    </row>
    <row r="13" spans="1:15" x14ac:dyDescent="0.3">
      <c r="B13" s="113" t="s">
        <v>55</v>
      </c>
      <c r="C13" s="202">
        <v>550003</v>
      </c>
      <c r="D13" s="310" t="s">
        <v>375</v>
      </c>
      <c r="E13" s="310" t="s">
        <v>376</v>
      </c>
      <c r="F13" s="113">
        <v>2016</v>
      </c>
      <c r="G13" s="113">
        <v>1</v>
      </c>
      <c r="I13" s="210">
        <f>+COUNTIF(PROD_Holstein!$M$11:$M$60,COD_FIN!B13)</f>
        <v>6</v>
      </c>
      <c r="J13" s="210">
        <f>+COUNTIF(MER_Holstein!$Y$11:$Y$60,COD_FIN!B13)</f>
        <v>7</v>
      </c>
      <c r="K13" s="206">
        <f t="shared" si="0"/>
        <v>13</v>
      </c>
      <c r="L13" s="114">
        <f>+COUNTIF(PROD_Jersey!$M$11:$M$60,COD_FIN!B13)</f>
        <v>0</v>
      </c>
      <c r="M13" s="114">
        <f>+COUNTIF(MER_Jersey!$Y$11:$Y$60,COD_FIN!B13)</f>
        <v>2</v>
      </c>
      <c r="N13" s="206">
        <f t="shared" si="1"/>
        <v>2</v>
      </c>
      <c r="O13" s="113">
        <f t="shared" si="2"/>
        <v>15</v>
      </c>
    </row>
    <row r="14" spans="1:15" x14ac:dyDescent="0.3">
      <c r="B14" s="113" t="s">
        <v>283</v>
      </c>
      <c r="C14" s="202">
        <v>570001</v>
      </c>
      <c r="D14" s="310" t="s">
        <v>377</v>
      </c>
      <c r="E14" s="310" t="s">
        <v>378</v>
      </c>
      <c r="F14" s="113">
        <v>2015</v>
      </c>
      <c r="G14" s="113">
        <v>4</v>
      </c>
      <c r="I14" s="210">
        <f>+COUNTIF(PROD_Holstein!$M$11:$M$60,COD_FIN!B14)</f>
        <v>0</v>
      </c>
      <c r="J14" s="210">
        <f>+COUNTIF(MER_Holstein!$Y$11:$Y$60,COD_FIN!B14)</f>
        <v>0</v>
      </c>
      <c r="K14" s="206">
        <f t="shared" si="0"/>
        <v>0</v>
      </c>
      <c r="L14" s="114">
        <f>+COUNTIF(PROD_Jersey!$M$11:$M$60,COD_FIN!B14)</f>
        <v>4</v>
      </c>
      <c r="M14" s="114">
        <f>+COUNTIF(MER_Jersey!$Y$11:$Y$60,COD_FIN!B14)</f>
        <v>0</v>
      </c>
      <c r="N14" s="206">
        <f t="shared" si="1"/>
        <v>4</v>
      </c>
      <c r="O14" s="113">
        <f t="shared" si="2"/>
        <v>4</v>
      </c>
    </row>
    <row r="15" spans="1:15" hidden="1" x14ac:dyDescent="0.3">
      <c r="B15" s="113" t="s">
        <v>145</v>
      </c>
      <c r="C15" s="202">
        <v>760001</v>
      </c>
      <c r="D15" s="310" t="s">
        <v>143</v>
      </c>
      <c r="E15" s="310" t="s">
        <v>144</v>
      </c>
      <c r="F15" s="113">
        <v>2015</v>
      </c>
      <c r="G15" s="113">
        <v>11</v>
      </c>
      <c r="I15" s="210">
        <f>+COUNTIF(PROD_Holstein!$M$11:$M$60,COD_FIN!B15)</f>
        <v>0</v>
      </c>
      <c r="J15" s="210">
        <f>+COUNTIF(MER_Holstein!$Y$11:$Y$60,COD_FIN!B15)</f>
        <v>0</v>
      </c>
      <c r="K15" s="206">
        <f t="shared" si="0"/>
        <v>0</v>
      </c>
      <c r="L15" s="114">
        <f>+COUNTIF(PROD_Jersey!$M$11:$M$60,COD_FIN!B15)</f>
        <v>0</v>
      </c>
      <c r="M15" s="114">
        <f>+COUNTIF(MER_Jersey!$Y$11:$Y$60,COD_FIN!B15)</f>
        <v>0</v>
      </c>
      <c r="N15" s="206">
        <f t="shared" si="1"/>
        <v>0</v>
      </c>
      <c r="O15" s="113">
        <f t="shared" si="2"/>
        <v>0</v>
      </c>
    </row>
    <row r="16" spans="1:15" x14ac:dyDescent="0.3">
      <c r="B16" s="113" t="s">
        <v>53</v>
      </c>
      <c r="C16" s="202">
        <v>990001</v>
      </c>
      <c r="D16" s="310" t="s">
        <v>239</v>
      </c>
      <c r="E16" s="310" t="s">
        <v>240</v>
      </c>
      <c r="F16" s="113">
        <v>2016</v>
      </c>
      <c r="G16" s="113">
        <v>1</v>
      </c>
      <c r="I16" s="210">
        <f>+COUNTIF(PROD_Holstein!$M$11:$M$60,COD_FIN!B16)</f>
        <v>3</v>
      </c>
      <c r="J16" s="210">
        <f>+COUNTIF(MER_Holstein!$Y$11:$Y$60,COD_FIN!B16)</f>
        <v>0</v>
      </c>
      <c r="K16" s="206">
        <f t="shared" si="0"/>
        <v>3</v>
      </c>
      <c r="L16" s="114">
        <f>+COUNTIF(PROD_Jersey!$M$11:$M$60,COD_FIN!B16)</f>
        <v>0</v>
      </c>
      <c r="M16" s="114">
        <f>+COUNTIF(MER_Jersey!$Y$11:$Y$60,COD_FIN!B16)</f>
        <v>0</v>
      </c>
      <c r="N16" s="206">
        <f t="shared" si="1"/>
        <v>0</v>
      </c>
      <c r="O16" s="113">
        <f t="shared" si="2"/>
        <v>3</v>
      </c>
    </row>
    <row r="17" spans="2:15" hidden="1" x14ac:dyDescent="0.3">
      <c r="B17" s="113" t="s">
        <v>274</v>
      </c>
      <c r="C17" s="202">
        <v>1100001</v>
      </c>
      <c r="D17" s="310" t="s">
        <v>258</v>
      </c>
      <c r="E17" s="310" t="s">
        <v>259</v>
      </c>
      <c r="F17" s="113">
        <v>2014</v>
      </c>
      <c r="G17" s="113">
        <v>9</v>
      </c>
      <c r="I17" s="210">
        <f>+COUNTIF(PROD_Holstein!$M$11:$M$60,COD_FIN!B17)</f>
        <v>0</v>
      </c>
      <c r="J17" s="210">
        <f>+COUNTIF(MER_Holstein!$Y$11:$Y$60,COD_FIN!B17)</f>
        <v>0</v>
      </c>
      <c r="K17" s="206">
        <f t="shared" si="0"/>
        <v>0</v>
      </c>
      <c r="L17" s="114">
        <f>+COUNTIF(PROD_Jersey!$M$11:$M$60,COD_FIN!B17)</f>
        <v>0</v>
      </c>
      <c r="M17" s="114">
        <f>+COUNTIF(MER_Jersey!$Y$11:$Y$60,COD_FIN!B17)</f>
        <v>0</v>
      </c>
      <c r="N17" s="206">
        <f t="shared" si="1"/>
        <v>0</v>
      </c>
      <c r="O17" s="113">
        <f t="shared" si="2"/>
        <v>0</v>
      </c>
    </row>
    <row r="18" spans="2:15" hidden="1" x14ac:dyDescent="0.3">
      <c r="B18" s="113" t="s">
        <v>52</v>
      </c>
      <c r="C18" s="202">
        <v>1100002</v>
      </c>
      <c r="D18" s="310" t="s">
        <v>207</v>
      </c>
      <c r="E18" s="310" t="s">
        <v>208</v>
      </c>
      <c r="F18" s="113">
        <v>2014</v>
      </c>
      <c r="G18" s="113">
        <v>9</v>
      </c>
      <c r="I18" s="210">
        <f>+COUNTIF(PROD_Holstein!$M$11:$M$60,COD_FIN!B18)</f>
        <v>0</v>
      </c>
      <c r="J18" s="210">
        <f>+COUNTIF(MER_Holstein!$Y$11:$Y$60,COD_FIN!B18)</f>
        <v>0</v>
      </c>
      <c r="K18" s="206">
        <f t="shared" si="0"/>
        <v>0</v>
      </c>
      <c r="L18" s="114">
        <f>+COUNTIF(PROD_Jersey!$M$11:$M$60,COD_FIN!B18)</f>
        <v>0</v>
      </c>
      <c r="M18" s="114">
        <f>+COUNTIF(MER_Jersey!$Y$11:$Y$60,COD_FIN!B18)</f>
        <v>0</v>
      </c>
      <c r="N18" s="206">
        <f t="shared" si="1"/>
        <v>0</v>
      </c>
      <c r="O18" s="113">
        <f t="shared" si="2"/>
        <v>0</v>
      </c>
    </row>
    <row r="19" spans="2:15" hidden="1" x14ac:dyDescent="0.3">
      <c r="B19" s="113" t="s">
        <v>141</v>
      </c>
      <c r="C19" s="202">
        <v>1130001</v>
      </c>
      <c r="D19" s="310" t="s">
        <v>210</v>
      </c>
      <c r="E19" s="310" t="s">
        <v>211</v>
      </c>
      <c r="F19" s="113">
        <v>2015</v>
      </c>
      <c r="G19" s="113">
        <v>2</v>
      </c>
      <c r="I19" s="210">
        <f>+COUNTIF(PROD_Holstein!$M$11:$M$60,COD_FIN!B19)</f>
        <v>0</v>
      </c>
      <c r="J19" s="210">
        <f>+COUNTIF(MER_Holstein!$Y$11:$Y$60,COD_FIN!B19)</f>
        <v>0</v>
      </c>
      <c r="K19" s="206">
        <f t="shared" si="0"/>
        <v>0</v>
      </c>
      <c r="L19" s="114">
        <f>+COUNTIF(PROD_Jersey!$M$11:$M$60,COD_FIN!B19)</f>
        <v>0</v>
      </c>
      <c r="M19" s="114">
        <f>+COUNTIF(MER_Jersey!$Y$11:$Y$60,COD_FIN!B19)</f>
        <v>0</v>
      </c>
      <c r="N19" s="206">
        <f t="shared" si="1"/>
        <v>0</v>
      </c>
      <c r="O19" s="113">
        <f t="shared" si="2"/>
        <v>0</v>
      </c>
    </row>
    <row r="20" spans="2:15" x14ac:dyDescent="0.3">
      <c r="B20" s="113" t="s">
        <v>51</v>
      </c>
      <c r="C20" s="202">
        <v>1260001</v>
      </c>
      <c r="D20" s="310" t="s">
        <v>212</v>
      </c>
      <c r="E20" s="310" t="s">
        <v>213</v>
      </c>
      <c r="F20" s="113">
        <v>2015</v>
      </c>
      <c r="G20" s="113">
        <v>3</v>
      </c>
      <c r="I20" s="210">
        <f>+COUNTIF(PROD_Holstein!$M$11:$M$60,COD_FIN!B20)</f>
        <v>0</v>
      </c>
      <c r="J20" s="210">
        <f>+COUNTIF(MER_Holstein!$Y$11:$Y$60,COD_FIN!B20)</f>
        <v>0</v>
      </c>
      <c r="K20" s="206">
        <f t="shared" si="0"/>
        <v>0</v>
      </c>
      <c r="L20" s="114">
        <f>+COUNTIF(PROD_Jersey!$M$11:$M$60,COD_FIN!B20)</f>
        <v>0</v>
      </c>
      <c r="M20" s="114">
        <f>+COUNTIF(MER_Jersey!$Y$11:$Y$60,COD_FIN!B20)</f>
        <v>2</v>
      </c>
      <c r="N20" s="206">
        <f t="shared" si="1"/>
        <v>2</v>
      </c>
      <c r="O20" s="113">
        <f t="shared" si="2"/>
        <v>2</v>
      </c>
    </row>
    <row r="21" spans="2:15" x14ac:dyDescent="0.3">
      <c r="B21" s="113" t="s">
        <v>365</v>
      </c>
      <c r="C21" s="202">
        <v>1640001</v>
      </c>
      <c r="D21" s="310" t="s">
        <v>363</v>
      </c>
      <c r="E21" s="310" t="s">
        <v>364</v>
      </c>
      <c r="F21" s="113">
        <v>2015</v>
      </c>
      <c r="G21" s="113">
        <v>7</v>
      </c>
      <c r="I21" s="210">
        <f>+COUNTIF(PROD_Holstein!$M$11:$M$60,COD_FIN!B21)</f>
        <v>0</v>
      </c>
      <c r="J21" s="210">
        <f>+COUNTIF(MER_Holstein!$Y$11:$Y$60,COD_FIN!B21)</f>
        <v>1</v>
      </c>
      <c r="K21" s="206">
        <f t="shared" si="0"/>
        <v>1</v>
      </c>
      <c r="L21" s="114">
        <f>+COUNTIF(PROD_Jersey!$M$11:$M$60,COD_FIN!B21)</f>
        <v>0</v>
      </c>
      <c r="M21" s="114">
        <f>+COUNTIF(MER_Jersey!$Y$11:$Y$60,COD_FIN!B21)</f>
        <v>0</v>
      </c>
      <c r="N21" s="206">
        <f t="shared" si="1"/>
        <v>0</v>
      </c>
      <c r="O21" s="113">
        <f t="shared" si="2"/>
        <v>1</v>
      </c>
    </row>
    <row r="22" spans="2:15" x14ac:dyDescent="0.3">
      <c r="B22" s="113" t="s">
        <v>142</v>
      </c>
      <c r="C22" s="202">
        <v>1800001</v>
      </c>
      <c r="D22" s="310" t="s">
        <v>214</v>
      </c>
      <c r="E22" s="310" t="s">
        <v>215</v>
      </c>
      <c r="F22" s="113">
        <v>2015</v>
      </c>
      <c r="G22" s="113">
        <v>8</v>
      </c>
      <c r="I22" s="210">
        <f>+COUNTIF(PROD_Holstein!$M$11:$M$60,COD_FIN!B22)</f>
        <v>1</v>
      </c>
      <c r="J22" s="210">
        <f>+COUNTIF(MER_Holstein!$Y$11:$Y$60,COD_FIN!B22)</f>
        <v>0</v>
      </c>
      <c r="K22" s="206">
        <f t="shared" si="0"/>
        <v>1</v>
      </c>
      <c r="L22" s="114">
        <f>+COUNTIF(PROD_Jersey!$M$11:$M$60,COD_FIN!B22)</f>
        <v>0</v>
      </c>
      <c r="M22" s="114">
        <f>+COUNTIF(MER_Jersey!$Y$11:$Y$60,COD_FIN!B22)</f>
        <v>0</v>
      </c>
      <c r="N22" s="206">
        <f t="shared" si="1"/>
        <v>0</v>
      </c>
      <c r="O22" s="113">
        <f t="shared" si="2"/>
        <v>1</v>
      </c>
    </row>
    <row r="23" spans="2:15" hidden="1" x14ac:dyDescent="0.3">
      <c r="B23" s="113" t="s">
        <v>87</v>
      </c>
      <c r="C23" s="202">
        <v>1890027</v>
      </c>
      <c r="D23" s="310" t="s">
        <v>218</v>
      </c>
      <c r="E23" s="310" t="s">
        <v>219</v>
      </c>
      <c r="F23" s="113">
        <v>2014</v>
      </c>
      <c r="G23" s="113">
        <v>12</v>
      </c>
      <c r="I23" s="210">
        <f>+COUNTIF(PROD_Holstein!$M$11:$M$60,COD_FIN!B23)</f>
        <v>0</v>
      </c>
      <c r="J23" s="210">
        <f>+COUNTIF(MER_Holstein!$Y$11:$Y$60,COD_FIN!B23)</f>
        <v>0</v>
      </c>
      <c r="K23" s="206">
        <f t="shared" si="0"/>
        <v>0</v>
      </c>
      <c r="L23" s="114">
        <f>+COUNTIF(PROD_Jersey!$M$11:$M$60,COD_FIN!B23)</f>
        <v>0</v>
      </c>
      <c r="M23" s="114">
        <f>+COUNTIF(MER_Jersey!$Y$11:$Y$60,COD_FIN!B23)</f>
        <v>0</v>
      </c>
      <c r="N23" s="206">
        <f t="shared" si="1"/>
        <v>0</v>
      </c>
      <c r="O23" s="113">
        <f t="shared" si="2"/>
        <v>0</v>
      </c>
    </row>
    <row r="24" spans="2:15" x14ac:dyDescent="0.3">
      <c r="B24" s="113" t="s">
        <v>276</v>
      </c>
      <c r="C24" s="202">
        <v>1890029</v>
      </c>
      <c r="D24" s="310" t="s">
        <v>262</v>
      </c>
      <c r="E24" s="310" t="s">
        <v>263</v>
      </c>
      <c r="F24" s="113">
        <v>2016</v>
      </c>
      <c r="G24" s="113">
        <v>2</v>
      </c>
      <c r="I24" s="210">
        <f>+COUNTIF(PROD_Holstein!$M$11:$M$60,COD_FIN!B24)</f>
        <v>0</v>
      </c>
      <c r="J24" s="210">
        <f>+COUNTIF(MER_Holstein!$Y$11:$Y$60,COD_FIN!B24)</f>
        <v>0</v>
      </c>
      <c r="K24" s="206">
        <f t="shared" si="0"/>
        <v>0</v>
      </c>
      <c r="L24" s="114">
        <f>+COUNTIF(PROD_Jersey!$M$11:$M$60,COD_FIN!B24)</f>
        <v>6</v>
      </c>
      <c r="M24" s="114">
        <f>+COUNTIF(MER_Jersey!$Y$11:$Y$60,COD_FIN!B24)</f>
        <v>0</v>
      </c>
      <c r="N24" s="206">
        <f t="shared" si="1"/>
        <v>6</v>
      </c>
      <c r="O24" s="113">
        <f t="shared" si="2"/>
        <v>6</v>
      </c>
    </row>
    <row r="25" spans="2:15" hidden="1" x14ac:dyDescent="0.3">
      <c r="B25" s="113" t="s">
        <v>337</v>
      </c>
      <c r="C25" s="202">
        <v>1910117</v>
      </c>
      <c r="D25" s="310" t="s">
        <v>335</v>
      </c>
      <c r="E25" s="310" t="s">
        <v>336</v>
      </c>
      <c r="F25" s="113">
        <v>2015</v>
      </c>
      <c r="G25" s="113">
        <v>4</v>
      </c>
      <c r="I25" s="210">
        <f>+COUNTIF(PROD_Holstein!$M$11:$M$60,COD_FIN!B25)</f>
        <v>0</v>
      </c>
      <c r="J25" s="210">
        <f>+COUNTIF(MER_Holstein!$Y$11:$Y$60,COD_FIN!B25)</f>
        <v>0</v>
      </c>
      <c r="K25" s="206">
        <f t="shared" si="0"/>
        <v>0</v>
      </c>
      <c r="L25" s="114">
        <f>+COUNTIF(PROD_Jersey!$M$11:$M$60,COD_FIN!B25)</f>
        <v>0</v>
      </c>
      <c r="M25" s="114">
        <f>+COUNTIF(MER_Jersey!$Y$11:$Y$60,COD_FIN!B25)</f>
        <v>0</v>
      </c>
      <c r="N25" s="206">
        <f t="shared" si="1"/>
        <v>0</v>
      </c>
      <c r="O25" s="113">
        <f t="shared" si="2"/>
        <v>0</v>
      </c>
    </row>
    <row r="26" spans="2:15" hidden="1" x14ac:dyDescent="0.3">
      <c r="B26" s="113" t="s">
        <v>50</v>
      </c>
      <c r="C26" s="202">
        <v>1960026</v>
      </c>
      <c r="D26" s="310" t="s">
        <v>264</v>
      </c>
      <c r="E26" s="310" t="s">
        <v>265</v>
      </c>
      <c r="F26" s="113">
        <v>2015</v>
      </c>
      <c r="G26" s="113">
        <v>3</v>
      </c>
      <c r="I26" s="210">
        <f>+COUNTIF(PROD_Holstein!$M$11:$M$60,COD_FIN!B26)</f>
        <v>0</v>
      </c>
      <c r="J26" s="210">
        <f>+COUNTIF(MER_Holstein!$Y$11:$Y$60,COD_FIN!B26)</f>
        <v>0</v>
      </c>
      <c r="K26" s="206">
        <f t="shared" si="0"/>
        <v>0</v>
      </c>
      <c r="L26" s="114">
        <f>+COUNTIF(PROD_Jersey!$M$11:$M$60,COD_FIN!B26)</f>
        <v>0</v>
      </c>
      <c r="M26" s="114">
        <f>+COUNTIF(MER_Jersey!$Y$11:$Y$60,COD_FIN!B26)</f>
        <v>0</v>
      </c>
      <c r="N26" s="206">
        <f t="shared" si="1"/>
        <v>0</v>
      </c>
      <c r="O26" s="113">
        <f t="shared" si="2"/>
        <v>0</v>
      </c>
    </row>
    <row r="27" spans="2:15" hidden="1" x14ac:dyDescent="0.3">
      <c r="B27" s="113" t="s">
        <v>64</v>
      </c>
      <c r="C27" s="202">
        <v>1960035</v>
      </c>
      <c r="D27" s="310" t="s">
        <v>222</v>
      </c>
      <c r="E27" s="310" t="s">
        <v>223</v>
      </c>
      <c r="F27" s="113">
        <v>2014</v>
      </c>
      <c r="G27" s="113">
        <v>11</v>
      </c>
      <c r="I27" s="210">
        <f>+COUNTIF(PROD_Holstein!$M$11:$M$60,COD_FIN!B27)</f>
        <v>0</v>
      </c>
      <c r="J27" s="210">
        <f>+COUNTIF(MER_Holstein!$Y$11:$Y$60,COD_FIN!B27)</f>
        <v>0</v>
      </c>
      <c r="K27" s="206">
        <f t="shared" si="0"/>
        <v>0</v>
      </c>
      <c r="L27" s="114">
        <f>+COUNTIF(PROD_Jersey!$M$11:$M$60,COD_FIN!B27)</f>
        <v>0</v>
      </c>
      <c r="M27" s="114">
        <f>+COUNTIF(MER_Jersey!$Y$11:$Y$60,COD_FIN!B27)</f>
        <v>0</v>
      </c>
      <c r="N27" s="206">
        <f t="shared" si="1"/>
        <v>0</v>
      </c>
      <c r="O27" s="113">
        <f t="shared" si="2"/>
        <v>0</v>
      </c>
    </row>
    <row r="28" spans="2:15" x14ac:dyDescent="0.3">
      <c r="B28" s="113" t="s">
        <v>242</v>
      </c>
      <c r="C28" s="202">
        <v>1960040</v>
      </c>
      <c r="D28" s="310" t="s">
        <v>224</v>
      </c>
      <c r="E28" s="310" t="s">
        <v>224</v>
      </c>
      <c r="F28" s="113">
        <v>2015</v>
      </c>
      <c r="G28" s="113">
        <v>4</v>
      </c>
      <c r="I28" s="210">
        <f>+COUNTIF(PROD_Holstein!$M$11:$M$60,COD_FIN!B28)</f>
        <v>0</v>
      </c>
      <c r="J28" s="210">
        <f>+COUNTIF(MER_Holstein!$Y$11:$Y$60,COD_FIN!B28)</f>
        <v>0</v>
      </c>
      <c r="K28" s="206">
        <f t="shared" si="0"/>
        <v>0</v>
      </c>
      <c r="L28" s="114">
        <f>+COUNTIF(PROD_Jersey!$M$11:$M$60,COD_FIN!B28)</f>
        <v>0</v>
      </c>
      <c r="M28" s="114">
        <f>+COUNTIF(MER_Jersey!$Y$11:$Y$60,COD_FIN!B28)</f>
        <v>3</v>
      </c>
      <c r="N28" s="206">
        <f t="shared" si="1"/>
        <v>3</v>
      </c>
      <c r="O28" s="113">
        <f t="shared" si="2"/>
        <v>3</v>
      </c>
    </row>
    <row r="29" spans="2:15" x14ac:dyDescent="0.3">
      <c r="B29" s="113" t="s">
        <v>243</v>
      </c>
      <c r="C29" s="202">
        <v>2120001</v>
      </c>
      <c r="D29" s="310" t="s">
        <v>225</v>
      </c>
      <c r="E29" s="310" t="s">
        <v>225</v>
      </c>
      <c r="F29" s="113">
        <v>2015</v>
      </c>
      <c r="G29" s="113">
        <v>5</v>
      </c>
      <c r="I29" s="210">
        <f>+COUNTIF(PROD_Holstein!$M$11:$M$60,COD_FIN!B29)</f>
        <v>0</v>
      </c>
      <c r="J29" s="210">
        <f>+COUNTIF(MER_Holstein!$Y$11:$Y$60,COD_FIN!B29)</f>
        <v>0</v>
      </c>
      <c r="K29" s="206">
        <f t="shared" si="0"/>
        <v>0</v>
      </c>
      <c r="L29" s="114">
        <f>+COUNTIF(PROD_Jersey!$M$11:$M$60,COD_FIN!B29)</f>
        <v>0</v>
      </c>
      <c r="M29" s="114">
        <f>+COUNTIF(MER_Jersey!$Y$11:$Y$60,COD_FIN!B29)</f>
        <v>5</v>
      </c>
      <c r="N29" s="206">
        <f t="shared" si="1"/>
        <v>5</v>
      </c>
      <c r="O29" s="113">
        <f t="shared" si="2"/>
        <v>5</v>
      </c>
    </row>
    <row r="30" spans="2:15" x14ac:dyDescent="0.3">
      <c r="B30" s="113" t="s">
        <v>277</v>
      </c>
      <c r="C30" s="202">
        <v>2120010</v>
      </c>
      <c r="D30" s="310" t="s">
        <v>266</v>
      </c>
      <c r="E30" s="310" t="s">
        <v>266</v>
      </c>
      <c r="F30" s="113">
        <v>2015</v>
      </c>
      <c r="G30" s="113">
        <v>5</v>
      </c>
      <c r="I30" s="210">
        <f>+COUNTIF(PROD_Holstein!$M$11:$M$60,COD_FIN!B30)</f>
        <v>0</v>
      </c>
      <c r="J30" s="210">
        <f>+COUNTIF(MER_Holstein!$Y$11:$Y$60,COD_FIN!B30)</f>
        <v>0</v>
      </c>
      <c r="K30" s="206">
        <f t="shared" si="0"/>
        <v>0</v>
      </c>
      <c r="L30" s="114">
        <f>+COUNTIF(PROD_Jersey!$M$11:$M$60,COD_FIN!B30)</f>
        <v>0</v>
      </c>
      <c r="M30" s="114">
        <f>+COUNTIF(MER_Jersey!$Y$11:$Y$60,COD_FIN!B30)</f>
        <v>2</v>
      </c>
      <c r="N30" s="206">
        <f t="shared" si="1"/>
        <v>2</v>
      </c>
      <c r="O30" s="113">
        <f t="shared" si="2"/>
        <v>2</v>
      </c>
    </row>
    <row r="31" spans="2:15" x14ac:dyDescent="0.3">
      <c r="B31" s="113" t="s">
        <v>334</v>
      </c>
      <c r="C31" s="276">
        <v>2250001</v>
      </c>
      <c r="D31" s="310" t="s">
        <v>332</v>
      </c>
      <c r="E31" s="310" t="s">
        <v>333</v>
      </c>
      <c r="F31" s="113">
        <v>2016</v>
      </c>
      <c r="G31" s="113">
        <v>2</v>
      </c>
      <c r="I31" s="210">
        <f>+COUNTIF(PROD_Holstein!$M$11:$M$60,COD_FIN!B31)</f>
        <v>1</v>
      </c>
      <c r="J31" s="210">
        <f>+COUNTIF(MER_Holstein!$Y$11:$Y$60,COD_FIN!B31)</f>
        <v>0</v>
      </c>
      <c r="K31" s="206">
        <f t="shared" si="0"/>
        <v>1</v>
      </c>
      <c r="L31" s="114">
        <f>+COUNTIF(PROD_Jersey!$M$11:$M$60,COD_FIN!B31)</f>
        <v>0</v>
      </c>
      <c r="M31" s="114">
        <f>+COUNTIF(MER_Jersey!$Y$11:$Y$60,COD_FIN!B31)</f>
        <v>0</v>
      </c>
      <c r="N31" s="206">
        <f t="shared" si="1"/>
        <v>0</v>
      </c>
      <c r="O31" s="113">
        <f t="shared" si="2"/>
        <v>1</v>
      </c>
    </row>
    <row r="32" spans="2:15" x14ac:dyDescent="0.3">
      <c r="B32" s="113" t="s">
        <v>367</v>
      </c>
      <c r="C32" s="276">
        <v>2330001</v>
      </c>
      <c r="D32" s="310" t="s">
        <v>366</v>
      </c>
      <c r="E32" s="310" t="s">
        <v>366</v>
      </c>
      <c r="F32" s="113">
        <v>2016</v>
      </c>
      <c r="G32" s="113">
        <v>1</v>
      </c>
      <c r="I32" s="210">
        <f>+COUNTIF(PROD_Holstein!$M$11:$M$60,COD_FIN!B32)</f>
        <v>0</v>
      </c>
      <c r="J32" s="210">
        <f>+COUNTIF(MER_Holstein!$Y$11:$Y$60,COD_FIN!B32)</f>
        <v>0</v>
      </c>
      <c r="K32" s="206">
        <f t="shared" si="0"/>
        <v>0</v>
      </c>
      <c r="L32" s="114">
        <f>+COUNTIF(PROD_Jersey!$M$11:$M$60,COD_FIN!B32)</f>
        <v>3</v>
      </c>
      <c r="M32" s="114">
        <f>+COUNTIF(MER_Jersey!$Y$11:$Y$60,COD_FIN!B32)</f>
        <v>0</v>
      </c>
      <c r="N32" s="206">
        <f t="shared" si="1"/>
        <v>3</v>
      </c>
      <c r="O32" s="113">
        <f t="shared" si="2"/>
        <v>3</v>
      </c>
    </row>
    <row r="33" spans="2:15" hidden="1" x14ac:dyDescent="0.3">
      <c r="B33" s="113" t="s">
        <v>48</v>
      </c>
      <c r="C33" s="202">
        <v>2580001</v>
      </c>
      <c r="D33" s="310" t="s">
        <v>226</v>
      </c>
      <c r="E33" s="310" t="s">
        <v>227</v>
      </c>
      <c r="F33" s="113">
        <v>2016</v>
      </c>
      <c r="G33" s="113">
        <v>2</v>
      </c>
      <c r="I33" s="210">
        <f>+COUNTIF(PROD_Holstein!$M$11:$M$60,COD_FIN!B33)</f>
        <v>0</v>
      </c>
      <c r="J33" s="210">
        <f>+COUNTIF(MER_Holstein!$Y$11:$Y$60,COD_FIN!B33)</f>
        <v>0</v>
      </c>
      <c r="K33" s="206">
        <f t="shared" si="0"/>
        <v>0</v>
      </c>
      <c r="L33" s="114">
        <f>+COUNTIF(PROD_Jersey!$M$11:$M$60,COD_FIN!B33)</f>
        <v>0</v>
      </c>
      <c r="M33" s="114">
        <f>+COUNTIF(MER_Jersey!$Y$11:$Y$60,COD_FIN!B33)</f>
        <v>0</v>
      </c>
      <c r="N33" s="206">
        <f t="shared" si="1"/>
        <v>0</v>
      </c>
      <c r="O33" s="113">
        <f t="shared" si="2"/>
        <v>0</v>
      </c>
    </row>
    <row r="34" spans="2:15" x14ac:dyDescent="0.3">
      <c r="B34" s="113" t="s">
        <v>340</v>
      </c>
      <c r="C34" s="202">
        <v>2750001</v>
      </c>
      <c r="D34" s="310" t="s">
        <v>338</v>
      </c>
      <c r="E34" s="310" t="s">
        <v>339</v>
      </c>
      <c r="F34" s="113">
        <v>2015</v>
      </c>
      <c r="G34" s="113">
        <v>5</v>
      </c>
      <c r="I34" s="210">
        <f>+COUNTIF(PROD_Holstein!$M$11:$M$60,COD_FIN!B34)</f>
        <v>3</v>
      </c>
      <c r="J34" s="210">
        <f>+COUNTIF(MER_Holstein!$Y$11:$Y$60,COD_FIN!B34)</f>
        <v>3</v>
      </c>
      <c r="K34" s="206">
        <f t="shared" si="0"/>
        <v>6</v>
      </c>
      <c r="L34" s="114">
        <f>+COUNTIF(PROD_Jersey!$M$11:$M$60,COD_FIN!B34)</f>
        <v>0</v>
      </c>
      <c r="M34" s="114">
        <f>+COUNTIF(MER_Jersey!$Y$11:$Y$60,COD_FIN!B34)</f>
        <v>0</v>
      </c>
      <c r="N34" s="206">
        <f t="shared" si="1"/>
        <v>0</v>
      </c>
      <c r="O34" s="113">
        <f t="shared" si="2"/>
        <v>6</v>
      </c>
    </row>
    <row r="35" spans="2:15" hidden="1" x14ac:dyDescent="0.3">
      <c r="B35" s="113" t="s">
        <v>244</v>
      </c>
      <c r="C35" s="202">
        <v>2760001</v>
      </c>
      <c r="D35" s="310" t="s">
        <v>228</v>
      </c>
      <c r="E35" s="310" t="s">
        <v>229</v>
      </c>
      <c r="F35" s="113">
        <v>2015</v>
      </c>
      <c r="G35" s="113">
        <v>3</v>
      </c>
      <c r="I35" s="210">
        <f>+COUNTIF(PROD_Holstein!$M$11:$M$60,COD_FIN!B35)</f>
        <v>0</v>
      </c>
      <c r="J35" s="210">
        <f>+COUNTIF(MER_Holstein!$Y$11:$Y$60,COD_FIN!B35)</f>
        <v>0</v>
      </c>
      <c r="K35" s="206">
        <f t="shared" si="0"/>
        <v>0</v>
      </c>
      <c r="L35" s="114">
        <f>+COUNTIF(PROD_Jersey!$M$11:$M$60,COD_FIN!B35)</f>
        <v>0</v>
      </c>
      <c r="M35" s="114">
        <f>+COUNTIF(MER_Jersey!$Y$11:$Y$60,COD_FIN!B35)</f>
        <v>0</v>
      </c>
      <c r="N35" s="206">
        <f t="shared" si="1"/>
        <v>0</v>
      </c>
      <c r="O35" s="113">
        <f t="shared" si="2"/>
        <v>0</v>
      </c>
    </row>
    <row r="36" spans="2:15" x14ac:dyDescent="0.3">
      <c r="B36" s="113" t="s">
        <v>47</v>
      </c>
      <c r="C36" s="202">
        <v>2840001</v>
      </c>
      <c r="D36" s="310" t="s">
        <v>230</v>
      </c>
      <c r="E36" s="310" t="s">
        <v>231</v>
      </c>
      <c r="F36" s="113">
        <v>2016</v>
      </c>
      <c r="G36" s="113">
        <v>2</v>
      </c>
      <c r="I36" s="210">
        <f>+COUNTIF(PROD_Holstein!$M$11:$M$60,COD_FIN!B36)</f>
        <v>5</v>
      </c>
      <c r="J36" s="210">
        <f>+COUNTIF(MER_Holstein!$Y$11:$Y$60,COD_FIN!B36)</f>
        <v>10</v>
      </c>
      <c r="K36" s="206">
        <f t="shared" si="0"/>
        <v>15</v>
      </c>
      <c r="L36" s="114">
        <f>+COUNTIF(PROD_Jersey!$M$11:$M$60,COD_FIN!B36)</f>
        <v>0</v>
      </c>
      <c r="M36" s="114">
        <f>+COUNTIF(MER_Jersey!$Y$11:$Y$60,COD_FIN!B36)</f>
        <v>0</v>
      </c>
      <c r="N36" s="206">
        <f t="shared" si="1"/>
        <v>0</v>
      </c>
      <c r="O36" s="113">
        <f t="shared" si="2"/>
        <v>15</v>
      </c>
    </row>
    <row r="37" spans="2:15" x14ac:dyDescent="0.3">
      <c r="B37" s="113" t="s">
        <v>278</v>
      </c>
      <c r="C37" s="202">
        <v>2850002</v>
      </c>
      <c r="D37" s="310" t="s">
        <v>267</v>
      </c>
      <c r="E37" s="310" t="s">
        <v>268</v>
      </c>
      <c r="F37" s="113">
        <v>2014</v>
      </c>
      <c r="G37" s="113">
        <v>12</v>
      </c>
      <c r="I37" s="210">
        <f>+COUNTIF(PROD_Holstein!$M$11:$M$60,COD_FIN!B37)</f>
        <v>0</v>
      </c>
      <c r="J37" s="210">
        <f>+COUNTIF(MER_Holstein!$Y$11:$Y$60,COD_FIN!B37)</f>
        <v>0</v>
      </c>
      <c r="K37" s="206">
        <f t="shared" si="0"/>
        <v>0</v>
      </c>
      <c r="L37" s="114">
        <f>+COUNTIF(PROD_Jersey!$M$11:$M$60,COD_FIN!B37)</f>
        <v>0</v>
      </c>
      <c r="M37" s="114">
        <f>+COUNTIF(MER_Jersey!$Y$11:$Y$60,COD_FIN!B37)</f>
        <v>1</v>
      </c>
      <c r="N37" s="206">
        <f t="shared" si="1"/>
        <v>1</v>
      </c>
      <c r="O37" s="113">
        <f t="shared" si="2"/>
        <v>1</v>
      </c>
    </row>
    <row r="38" spans="2:15" hidden="1" x14ac:dyDescent="0.3">
      <c r="B38" s="113" t="s">
        <v>279</v>
      </c>
      <c r="C38" s="202">
        <v>3040001</v>
      </c>
      <c r="D38" s="310" t="s">
        <v>232</v>
      </c>
      <c r="E38" s="310" t="s">
        <v>233</v>
      </c>
      <c r="F38" s="113">
        <v>2013</v>
      </c>
      <c r="G38" s="113">
        <v>6</v>
      </c>
      <c r="I38" s="210">
        <f>+COUNTIF(PROD_Holstein!$M$11:$M$60,COD_FIN!B38)</f>
        <v>0</v>
      </c>
      <c r="J38" s="210">
        <f>+COUNTIF(MER_Holstein!$Y$11:$Y$60,COD_FIN!B38)</f>
        <v>0</v>
      </c>
      <c r="K38" s="206">
        <f t="shared" si="0"/>
        <v>0</v>
      </c>
      <c r="L38" s="114">
        <f>+COUNTIF(PROD_Jersey!$M$11:$M$60,COD_FIN!B38)</f>
        <v>0</v>
      </c>
      <c r="M38" s="114">
        <f>+COUNTIF(MER_Jersey!$Y$11:$Y$60,COD_FIN!B38)</f>
        <v>0</v>
      </c>
      <c r="N38" s="206">
        <f t="shared" si="1"/>
        <v>0</v>
      </c>
      <c r="O38" s="113">
        <f t="shared" si="2"/>
        <v>0</v>
      </c>
    </row>
    <row r="39" spans="2:15" x14ac:dyDescent="0.3">
      <c r="B39" s="113" t="s">
        <v>370</v>
      </c>
      <c r="C39" s="202">
        <v>3180001</v>
      </c>
      <c r="D39" s="310" t="s">
        <v>368</v>
      </c>
      <c r="E39" s="310" t="s">
        <v>369</v>
      </c>
      <c r="F39" s="113">
        <v>2015</v>
      </c>
      <c r="G39" s="113">
        <v>4</v>
      </c>
      <c r="I39" s="210">
        <f>+COUNTIF(PROD_Holstein!$M$11:$M$60,COD_FIN!B39)</f>
        <v>1</v>
      </c>
      <c r="J39" s="210">
        <f>+COUNTIF(MER_Holstein!$Y$11:$Y$60,COD_FIN!B39)</f>
        <v>0</v>
      </c>
      <c r="K39" s="206">
        <f t="shared" si="0"/>
        <v>1</v>
      </c>
      <c r="L39" s="114">
        <f>+COUNTIF(PROD_Jersey!$M$11:$M$60,COD_FIN!B39)</f>
        <v>0</v>
      </c>
      <c r="M39" s="114">
        <f>+COUNTIF(MER_Jersey!$Y$11:$Y$60,COD_FIN!B39)</f>
        <v>0</v>
      </c>
      <c r="N39" s="206">
        <f t="shared" si="1"/>
        <v>0</v>
      </c>
      <c r="O39" s="113">
        <f t="shared" si="2"/>
        <v>1</v>
      </c>
    </row>
    <row r="40" spans="2:15" x14ac:dyDescent="0.3">
      <c r="B40" s="113" t="s">
        <v>49</v>
      </c>
      <c r="C40" s="202">
        <v>3600001</v>
      </c>
      <c r="D40" s="310" t="s">
        <v>234</v>
      </c>
      <c r="E40" s="310" t="s">
        <v>235</v>
      </c>
      <c r="F40" s="113">
        <v>2016</v>
      </c>
      <c r="G40" s="113">
        <v>2</v>
      </c>
      <c r="I40" s="210">
        <f>+COUNTIF(PROD_Holstein!$M$11:$M$60,COD_FIN!B40)</f>
        <v>3</v>
      </c>
      <c r="J40" s="210">
        <f>+COUNTIF(MER_Holstein!$Y$11:$Y$60,COD_FIN!B40)</f>
        <v>19</v>
      </c>
      <c r="K40" s="206">
        <f t="shared" si="0"/>
        <v>22</v>
      </c>
      <c r="L40" s="114">
        <f>+COUNTIF(PROD_Jersey!$M$11:$M$60,COD_FIN!B40)</f>
        <v>0</v>
      </c>
      <c r="M40" s="114">
        <f>+COUNTIF(MER_Jersey!$Y$11:$Y$60,COD_FIN!B40)</f>
        <v>0</v>
      </c>
      <c r="N40" s="206">
        <f t="shared" si="1"/>
        <v>0</v>
      </c>
      <c r="O40" s="113">
        <f t="shared" si="2"/>
        <v>22</v>
      </c>
    </row>
    <row r="41" spans="2:15" hidden="1" x14ac:dyDescent="0.3">
      <c r="B41" s="113" t="s">
        <v>280</v>
      </c>
      <c r="C41" s="202">
        <v>100970001</v>
      </c>
      <c r="D41" s="310" t="s">
        <v>252</v>
      </c>
      <c r="E41" s="310" t="s">
        <v>253</v>
      </c>
      <c r="F41" s="113">
        <v>2016</v>
      </c>
      <c r="G41" s="113">
        <v>2</v>
      </c>
      <c r="I41" s="210">
        <f>+COUNTIF(PROD_Holstein!$M$11:$M$60,COD_FIN!B41)</f>
        <v>0</v>
      </c>
      <c r="J41" s="210">
        <f>+COUNTIF(MER_Holstein!$Y$11:$Y$60,COD_FIN!B41)</f>
        <v>0</v>
      </c>
      <c r="K41" s="206">
        <f t="shared" si="0"/>
        <v>0</v>
      </c>
      <c r="L41" s="114">
        <f>+COUNTIF(PROD_Jersey!$M$11:$M$60,COD_FIN!B41)</f>
        <v>0</v>
      </c>
      <c r="M41" s="114">
        <f>+COUNTIF(MER_Jersey!$Y$11:$Y$60,COD_FIN!B41)</f>
        <v>0</v>
      </c>
      <c r="N41" s="206">
        <f t="shared" si="1"/>
        <v>0</v>
      </c>
      <c r="O41" s="113">
        <f t="shared" si="2"/>
        <v>0</v>
      </c>
    </row>
    <row r="42" spans="2:15" x14ac:dyDescent="0.3">
      <c r="B42" s="113" t="s">
        <v>61</v>
      </c>
      <c r="C42" s="202">
        <v>102960001</v>
      </c>
      <c r="D42" s="310" t="s">
        <v>379</v>
      </c>
      <c r="E42" s="310" t="s">
        <v>380</v>
      </c>
      <c r="F42" s="113">
        <v>2016</v>
      </c>
      <c r="G42" s="113">
        <v>2</v>
      </c>
      <c r="I42" s="210">
        <f>+COUNTIF(PROD_Holstein!$M$11:$M$60,COD_FIN!B42)</f>
        <v>7</v>
      </c>
      <c r="J42" s="210">
        <f>+COUNTIF(MER_Holstein!$Y$11:$Y$60,COD_FIN!B42)</f>
        <v>3</v>
      </c>
      <c r="K42" s="206">
        <f t="shared" si="0"/>
        <v>10</v>
      </c>
      <c r="L42" s="114">
        <f>+COUNTIF(PROD_Jersey!$M$11:$M$60,COD_FIN!B42)</f>
        <v>2</v>
      </c>
      <c r="M42" s="114">
        <f>+COUNTIF(MER_Jersey!$Y$11:$Y$60,COD_FIN!B42)</f>
        <v>3</v>
      </c>
      <c r="N42" s="206">
        <f t="shared" si="1"/>
        <v>5</v>
      </c>
      <c r="O42" s="113">
        <f t="shared" si="2"/>
        <v>15</v>
      </c>
    </row>
    <row r="43" spans="2:15" x14ac:dyDescent="0.3">
      <c r="B43" s="113" t="s">
        <v>281</v>
      </c>
      <c r="C43" s="202">
        <v>104890001</v>
      </c>
      <c r="D43" s="310" t="s">
        <v>254</v>
      </c>
      <c r="E43" s="310" t="s">
        <v>255</v>
      </c>
      <c r="F43" s="113">
        <v>2015</v>
      </c>
      <c r="G43" s="113">
        <v>4</v>
      </c>
      <c r="I43" s="210">
        <f>+COUNTIF(PROD_Holstein!$M$11:$M$60,COD_FIN!B43)</f>
        <v>0</v>
      </c>
      <c r="J43" s="210">
        <f>+COUNTIF(MER_Holstein!$Y$11:$Y$60,COD_FIN!B43)</f>
        <v>0</v>
      </c>
      <c r="K43" s="206">
        <f t="shared" si="0"/>
        <v>0</v>
      </c>
      <c r="L43" s="114">
        <f>+COUNTIF(PROD_Jersey!$M$11:$M$60,COD_FIN!B43)</f>
        <v>8</v>
      </c>
      <c r="M43" s="114">
        <f>+COUNTIF(MER_Jersey!$Y$11:$Y$60,COD_FIN!B43)</f>
        <v>0</v>
      </c>
      <c r="N43" s="206">
        <f t="shared" si="1"/>
        <v>8</v>
      </c>
      <c r="O43" s="113">
        <f t="shared" si="2"/>
        <v>8</v>
      </c>
    </row>
    <row r="44" spans="2:15" hidden="1" x14ac:dyDescent="0.3">
      <c r="B44" s="113" t="s">
        <v>86</v>
      </c>
      <c r="C44" s="202">
        <v>104900001</v>
      </c>
      <c r="D44" s="310" t="s">
        <v>197</v>
      </c>
      <c r="E44" s="310" t="s">
        <v>198</v>
      </c>
      <c r="F44" s="113">
        <v>2014</v>
      </c>
      <c r="G44" s="113">
        <v>12</v>
      </c>
      <c r="I44" s="210">
        <f>+COUNTIF(PROD_Holstein!$M$11:$M$60,COD_FIN!B44)</f>
        <v>0</v>
      </c>
      <c r="J44" s="210">
        <f>+COUNTIF(MER_Holstein!$Y$11:$Y$60,COD_FIN!B44)</f>
        <v>0</v>
      </c>
      <c r="K44" s="206">
        <f t="shared" si="0"/>
        <v>0</v>
      </c>
      <c r="L44" s="114">
        <f>+COUNTIF(PROD_Jersey!$M$11:$M$60,COD_FIN!B44)</f>
        <v>0</v>
      </c>
      <c r="M44" s="114">
        <f>+COUNTIF(MER_Jersey!$Y$11:$Y$60,COD_FIN!B44)</f>
        <v>0</v>
      </c>
      <c r="N44" s="206">
        <f t="shared" si="1"/>
        <v>0</v>
      </c>
      <c r="O44" s="113">
        <f t="shared" si="2"/>
        <v>0</v>
      </c>
    </row>
    <row r="45" spans="2:15" x14ac:dyDescent="0.3">
      <c r="B45" s="113" t="s">
        <v>245</v>
      </c>
      <c r="C45" s="202">
        <v>106050001</v>
      </c>
      <c r="D45" s="310" t="s">
        <v>199</v>
      </c>
      <c r="E45" s="310" t="s">
        <v>200</v>
      </c>
      <c r="F45" s="113">
        <v>2016</v>
      </c>
      <c r="G45" s="113">
        <v>2</v>
      </c>
      <c r="I45" s="210">
        <f>+COUNTIF(PROD_Holstein!$M$11:$M$60,COD_FIN!B45)</f>
        <v>0</v>
      </c>
      <c r="J45" s="210">
        <f>+COUNTIF(MER_Holstein!$Y$11:$Y$60,COD_FIN!B45)</f>
        <v>0</v>
      </c>
      <c r="K45" s="206">
        <f t="shared" si="0"/>
        <v>0</v>
      </c>
      <c r="L45" s="114">
        <f>+COUNTIF(PROD_Jersey!$M$11:$M$60,COD_FIN!B45)</f>
        <v>2</v>
      </c>
      <c r="M45" s="114">
        <f>+COUNTIF(MER_Jersey!$Y$11:$Y$60,COD_FIN!B45)</f>
        <v>4</v>
      </c>
      <c r="N45" s="206">
        <f t="shared" si="1"/>
        <v>6</v>
      </c>
      <c r="O45" s="113">
        <f t="shared" si="2"/>
        <v>6</v>
      </c>
    </row>
    <row r="46" spans="2:15" x14ac:dyDescent="0.3">
      <c r="B46" s="113" t="s">
        <v>54</v>
      </c>
      <c r="C46" s="202">
        <v>106500002</v>
      </c>
      <c r="D46" s="310" t="s">
        <v>201</v>
      </c>
      <c r="E46" s="310" t="s">
        <v>202</v>
      </c>
      <c r="F46" s="113">
        <v>2016</v>
      </c>
      <c r="G46" s="113">
        <v>1</v>
      </c>
      <c r="I46" s="210">
        <f>+COUNTIF(PROD_Holstein!$M$11:$M$60,COD_FIN!B46)</f>
        <v>3</v>
      </c>
      <c r="J46" s="210">
        <f>+COUNTIF(MER_Holstein!$Y$11:$Y$60,COD_FIN!B46)</f>
        <v>4</v>
      </c>
      <c r="K46" s="206">
        <f t="shared" si="0"/>
        <v>7</v>
      </c>
      <c r="L46" s="114">
        <f>+COUNTIF(PROD_Jersey!$M$11:$M$60,COD_FIN!B46)</f>
        <v>0</v>
      </c>
      <c r="M46" s="114">
        <f>+COUNTIF(MER_Jersey!$Y$11:$Y$60,COD_FIN!B46)</f>
        <v>0</v>
      </c>
      <c r="N46" s="206">
        <f t="shared" si="1"/>
        <v>0</v>
      </c>
      <c r="O46" s="113">
        <f t="shared" si="2"/>
        <v>7</v>
      </c>
    </row>
    <row r="47" spans="2:15" x14ac:dyDescent="0.3">
      <c r="B47" s="113" t="s">
        <v>246</v>
      </c>
      <c r="C47" s="202">
        <v>106500003</v>
      </c>
      <c r="D47" s="310" t="s">
        <v>203</v>
      </c>
      <c r="E47" s="310" t="s">
        <v>202</v>
      </c>
      <c r="F47" s="113">
        <v>2016</v>
      </c>
      <c r="G47" s="113">
        <v>1</v>
      </c>
      <c r="I47" s="210">
        <f>+COUNTIF(PROD_Holstein!$M$11:$M$60,COD_FIN!B47)</f>
        <v>0</v>
      </c>
      <c r="J47" s="210">
        <f>+COUNTIF(MER_Holstein!$Y$11:$Y$60,COD_FIN!B47)</f>
        <v>0</v>
      </c>
      <c r="K47" s="206">
        <f t="shared" si="0"/>
        <v>0</v>
      </c>
      <c r="L47" s="114">
        <f>+COUNTIF(PROD_Jersey!$M$11:$M$60,COD_FIN!B47)</f>
        <v>5</v>
      </c>
      <c r="M47" s="114">
        <f>+COUNTIF(MER_Jersey!$Y$11:$Y$60,COD_FIN!B47)</f>
        <v>8</v>
      </c>
      <c r="N47" s="206">
        <f t="shared" si="1"/>
        <v>13</v>
      </c>
      <c r="O47" s="113">
        <f t="shared" si="2"/>
        <v>13</v>
      </c>
    </row>
    <row r="48" spans="2:15" x14ac:dyDescent="0.3">
      <c r="B48" s="113" t="s">
        <v>85</v>
      </c>
      <c r="C48" s="202">
        <v>106500005</v>
      </c>
      <c r="D48" s="310" t="s">
        <v>84</v>
      </c>
      <c r="E48" s="310" t="s">
        <v>204</v>
      </c>
      <c r="F48" s="113">
        <v>2015</v>
      </c>
      <c r="G48" s="113">
        <v>12</v>
      </c>
      <c r="I48" s="210">
        <f>+COUNTIF(PROD_Holstein!$M$11:$M$60,COD_FIN!B48)</f>
        <v>0</v>
      </c>
      <c r="J48" s="210">
        <f>+COUNTIF(MER_Holstein!$Y$11:$Y$60,COD_FIN!B48)</f>
        <v>0</v>
      </c>
      <c r="K48" s="206">
        <f t="shared" si="0"/>
        <v>0</v>
      </c>
      <c r="L48" s="114">
        <f>+COUNTIF(PROD_Jersey!$M$11:$M$60,COD_FIN!B48)</f>
        <v>0</v>
      </c>
      <c r="M48" s="114">
        <f>+COUNTIF(MER_Jersey!$Y$11:$Y$60,COD_FIN!B48)</f>
        <v>4</v>
      </c>
      <c r="N48" s="206">
        <f t="shared" si="1"/>
        <v>4</v>
      </c>
      <c r="O48" s="113">
        <f t="shared" si="2"/>
        <v>4</v>
      </c>
    </row>
    <row r="49" spans="2:15" x14ac:dyDescent="0.3">
      <c r="B49" s="113" t="s">
        <v>56</v>
      </c>
      <c r="C49" s="202">
        <v>106730001</v>
      </c>
      <c r="D49" s="310" t="s">
        <v>205</v>
      </c>
      <c r="E49" s="310" t="s">
        <v>206</v>
      </c>
      <c r="F49" s="113">
        <v>2015</v>
      </c>
      <c r="G49" s="113">
        <v>4</v>
      </c>
      <c r="I49" s="210">
        <f>+COUNTIF(PROD_Holstein!$M$11:$M$60,COD_FIN!B49)</f>
        <v>2</v>
      </c>
      <c r="J49" s="210">
        <f>+COUNTIF(MER_Holstein!$Y$11:$Y$60,COD_FIN!B49)</f>
        <v>0</v>
      </c>
      <c r="K49" s="206">
        <f t="shared" si="0"/>
        <v>2</v>
      </c>
      <c r="L49" s="114">
        <f>+COUNTIF(PROD_Jersey!$M$11:$M$60,COD_FIN!B49)</f>
        <v>0</v>
      </c>
      <c r="M49" s="114">
        <f>+COUNTIF(MER_Jersey!$Y$11:$Y$60,COD_FIN!B49)</f>
        <v>0</v>
      </c>
      <c r="N49" s="206">
        <f t="shared" si="1"/>
        <v>0</v>
      </c>
      <c r="O49" s="113">
        <f t="shared" si="2"/>
        <v>2</v>
      </c>
    </row>
    <row r="50" spans="2:15" hidden="1" x14ac:dyDescent="0.3">
      <c r="B50" s="113" t="s">
        <v>371</v>
      </c>
      <c r="C50" s="202">
        <v>106820001</v>
      </c>
      <c r="D50" s="310" t="s">
        <v>372</v>
      </c>
      <c r="E50" s="310" t="s">
        <v>373</v>
      </c>
      <c r="F50" s="113">
        <v>2015</v>
      </c>
      <c r="G50" s="113">
        <v>12</v>
      </c>
      <c r="I50" s="210">
        <f>+COUNTIF(PROD_Holstein!$M$11:$M$60,COD_FIN!B50)</f>
        <v>0</v>
      </c>
      <c r="J50" s="210">
        <f>+COUNTIF(MER_Holstein!$Y$11:$Y$60,COD_FIN!B50)</f>
        <v>0</v>
      </c>
      <c r="K50" s="206">
        <f t="shared" si="0"/>
        <v>0</v>
      </c>
      <c r="L50" s="114">
        <f>+COUNTIF(PROD_Jersey!$M$11:$M$60,COD_FIN!B50)</f>
        <v>0</v>
      </c>
      <c r="M50" s="114">
        <f>+COUNTIF(MER_Jersey!$Y$11:$Y$60,COD_FIN!B50)</f>
        <v>0</v>
      </c>
      <c r="N50" s="206">
        <f t="shared" si="1"/>
        <v>0</v>
      </c>
      <c r="O50" s="113">
        <f t="shared" si="2"/>
        <v>0</v>
      </c>
    </row>
    <row r="51" spans="2:15" x14ac:dyDescent="0.3">
      <c r="B51" s="113" t="s">
        <v>282</v>
      </c>
      <c r="C51" s="202">
        <v>107290003</v>
      </c>
      <c r="D51" s="310" t="s">
        <v>256</v>
      </c>
      <c r="E51" s="310" t="s">
        <v>257</v>
      </c>
      <c r="F51" s="113">
        <v>2016</v>
      </c>
      <c r="G51" s="113">
        <v>2</v>
      </c>
      <c r="I51" s="210">
        <f>+COUNTIF(PROD_Holstein!$M$11:$M$60,COD_FIN!B51)</f>
        <v>0</v>
      </c>
      <c r="J51" s="210">
        <f>+COUNTIF(MER_Holstein!$Y$11:$Y$60,COD_FIN!B51)</f>
        <v>0</v>
      </c>
      <c r="K51" s="206">
        <f t="shared" si="0"/>
        <v>0</v>
      </c>
      <c r="L51" s="114">
        <f>+COUNTIF(PROD_Jersey!$M$11:$M$60,COD_FIN!B51)</f>
        <v>8</v>
      </c>
      <c r="M51" s="114">
        <f>+COUNTIF(MER_Jersey!$Y$11:$Y$60,COD_FIN!B51)</f>
        <v>0</v>
      </c>
      <c r="N51" s="206">
        <f t="shared" si="1"/>
        <v>8</v>
      </c>
      <c r="O51" s="113">
        <f t="shared" si="2"/>
        <v>8</v>
      </c>
    </row>
    <row r="52" spans="2:15" hidden="1" x14ac:dyDescent="0.3">
      <c r="B52" s="113" t="s">
        <v>275</v>
      </c>
      <c r="C52" s="202">
        <v>109330001</v>
      </c>
      <c r="D52" s="310" t="s">
        <v>260</v>
      </c>
      <c r="E52" s="310" t="s">
        <v>261</v>
      </c>
      <c r="F52" s="113">
        <v>2014</v>
      </c>
      <c r="G52" s="113">
        <v>10</v>
      </c>
      <c r="I52" s="210">
        <f>+COUNTIF(PROD_Holstein!$M$11:$M$60,COD_FIN!B52)</f>
        <v>0</v>
      </c>
      <c r="J52" s="210">
        <f>+COUNTIF(MER_Holstein!$Y$11:$Y$60,COD_FIN!B52)</f>
        <v>0</v>
      </c>
      <c r="K52" s="206">
        <f t="shared" si="0"/>
        <v>0</v>
      </c>
      <c r="L52" s="114">
        <f>+COUNTIF(PROD_Jersey!$M$11:$M$60,COD_FIN!B52)</f>
        <v>0</v>
      </c>
      <c r="M52" s="114">
        <f>+COUNTIF(MER_Jersey!$Y$11:$Y$60,COD_FIN!B52)</f>
        <v>0</v>
      </c>
      <c r="N52" s="206">
        <f t="shared" si="1"/>
        <v>0</v>
      </c>
      <c r="O52" s="113">
        <f t="shared" si="2"/>
        <v>0</v>
      </c>
    </row>
    <row r="53" spans="2:15" x14ac:dyDescent="0.3">
      <c r="I53" s="211">
        <f t="shared" ref="I53:N53" si="3">SUM(I5:I52)</f>
        <v>50</v>
      </c>
      <c r="J53" s="211">
        <f t="shared" si="3"/>
        <v>50</v>
      </c>
      <c r="K53" s="314">
        <f t="shared" si="3"/>
        <v>100</v>
      </c>
      <c r="L53" s="211">
        <f t="shared" si="3"/>
        <v>50</v>
      </c>
      <c r="M53" s="211">
        <f t="shared" si="3"/>
        <v>50</v>
      </c>
      <c r="N53" s="314">
        <f t="shared" si="3"/>
        <v>100</v>
      </c>
      <c r="O53" s="278">
        <f>SUM(O5:O52)</f>
        <v>200</v>
      </c>
    </row>
    <row r="54" spans="2:15" x14ac:dyDescent="0.3">
      <c r="B54" s="114">
        <f>+COUNTA(B5:B52)</f>
        <v>48</v>
      </c>
    </row>
  </sheetData>
  <sheetProtection password="91E6" sheet="1" objects="1" scenarios="1" autoFilter="0"/>
  <autoFilter ref="I4:O53">
    <filterColumn colId="6">
      <filters>
        <filter val="1"/>
        <filter val="11"/>
        <filter val="13"/>
        <filter val="15"/>
        <filter val="2"/>
        <filter val="200"/>
        <filter val="22"/>
        <filter val="3"/>
        <filter val="4"/>
        <filter val="5"/>
        <filter val="6"/>
        <filter val="7"/>
        <filter val="8"/>
      </filters>
    </filterColumn>
  </autoFilter>
  <sortState ref="B5:O52">
    <sortCondition ref="C5:C52"/>
  </sortState>
  <mergeCells count="2">
    <mergeCell ref="I3:K3"/>
    <mergeCell ref="L3:N3"/>
  </mergeCells>
  <phoneticPr fontId="4" type="noConversion"/>
  <pageMargins left="0.75" right="0.75" top="1" bottom="1" header="0" footer="0"/>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LEER </vt:lpstr>
      <vt:lpstr>Hoja1</vt:lpstr>
      <vt:lpstr>Hoja3</vt:lpstr>
      <vt:lpstr>PROD_Holstein</vt:lpstr>
      <vt:lpstr>MER_Holstein</vt:lpstr>
      <vt:lpstr>PROD_Jersey</vt:lpstr>
      <vt:lpstr>MER_Jersey</vt:lpstr>
      <vt:lpstr>COD_FIN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BVARGAS</dc:creator>
  <cp:lastModifiedBy>BVL</cp:lastModifiedBy>
  <cp:lastPrinted>2015-10-14T15:36:07Z</cp:lastPrinted>
  <dcterms:created xsi:type="dcterms:W3CDTF">2008-01-25T21:43:01Z</dcterms:created>
  <dcterms:modified xsi:type="dcterms:W3CDTF">2016-03-17T16:40:18Z</dcterms:modified>
</cp:coreProperties>
</file>