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xl/attachedToolbars.bin" ContentType="application/vnd.ms-excel.attachedToolbars"/>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255" windowWidth="3690" windowHeight="9735" tabRatio="768" activeTab="3"/>
  </bookViews>
  <sheets>
    <sheet name="LEER " sheetId="13" r:id="rId1"/>
    <sheet name="Hoja1" sheetId="4" state="hidden" r:id="rId2"/>
    <sheet name="Hoja3" sheetId="7" state="hidden" r:id="rId3"/>
    <sheet name="PROD_Holstein" sheetId="9" r:id="rId4"/>
    <sheet name="MER_Holstein" sheetId="3" r:id="rId5"/>
    <sheet name="PROD_Jersey" sheetId="11" r:id="rId6"/>
    <sheet name="MER_Jersey" sheetId="12" r:id="rId7"/>
    <sheet name="COD_FIN" sheetId="10" state="hidden" r:id="rId8"/>
    <sheet name="REGISTRO_TOROS" sheetId="14" state="hidden" r:id="rId9"/>
  </sheets>
  <definedNames>
    <definedName name="_xlnm._FilterDatabase" localSheetId="7" hidden="1">COD_FIN!$B$4:$O$56</definedName>
    <definedName name="_xlnm._FilterDatabase" localSheetId="4" hidden="1">MER_Holstein!$B$10:$Z$60</definedName>
    <definedName name="_xlnm._FilterDatabase" localSheetId="6" hidden="1">MER_Jersey!$A$10:$W$10</definedName>
    <definedName name="_xlnm._FilterDatabase" localSheetId="3" hidden="1">PROD_Holstein!$A$10:$L$60</definedName>
    <definedName name="_xlnm._FilterDatabase" localSheetId="5" hidden="1">PROD_Jersey!$A$10:$J$60</definedName>
  </definedNames>
  <calcPr calcId="145621"/>
  <pivotCaches>
    <pivotCache cacheId="0" r:id="rId10"/>
    <pivotCache cacheId="1" r:id="rId11"/>
  </pivotCaches>
</workbook>
</file>

<file path=xl/calcChain.xml><?xml version="1.0" encoding="utf-8"?>
<calcChain xmlns="http://schemas.openxmlformats.org/spreadsheetml/2006/main">
  <c r="B59" i="10" l="1"/>
  <c r="C58" i="10"/>
  <c r="B58" i="10"/>
  <c r="M11" i="11"/>
  <c r="Y11" i="3"/>
  <c r="L11" i="9"/>
  <c r="A12" i="3" l="1"/>
  <c r="A13" i="3" s="1"/>
  <c r="A14" i="3" s="1"/>
  <c r="A15" i="3" s="1"/>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Y12" i="3" l="1"/>
  <c r="Y13" i="3"/>
  <c r="Y14" i="3"/>
  <c r="Y15" i="3"/>
  <c r="Y16" i="3"/>
  <c r="Y17" i="3"/>
  <c r="Y18" i="3"/>
  <c r="Y19" i="3"/>
  <c r="Y20" i="3"/>
  <c r="Y21" i="3"/>
  <c r="Y22" i="3"/>
  <c r="Y23" i="3"/>
  <c r="Y24" i="3"/>
  <c r="Y25" i="3"/>
  <c r="Y26" i="3"/>
  <c r="Y27" i="3"/>
  <c r="Y28" i="3"/>
  <c r="Y29" i="3"/>
  <c r="Y30" i="3"/>
  <c r="Y31" i="3"/>
  <c r="Y32" i="3"/>
  <c r="Y33" i="3"/>
  <c r="Y34" i="3"/>
  <c r="Y35" i="3"/>
  <c r="Y36" i="3"/>
  <c r="Y37" i="3"/>
  <c r="Y38" i="3"/>
  <c r="Y39" i="3"/>
  <c r="Y40" i="3"/>
  <c r="Y41" i="3"/>
  <c r="Y42" i="3"/>
  <c r="Y43" i="3"/>
  <c r="Y44" i="3"/>
  <c r="Y45" i="3"/>
  <c r="Y46" i="3"/>
  <c r="Y47" i="3"/>
  <c r="Y48" i="3"/>
  <c r="Y49" i="3"/>
  <c r="Y50" i="3"/>
  <c r="Y51" i="3"/>
  <c r="Y52" i="3"/>
  <c r="Y53" i="3"/>
  <c r="Y54" i="3"/>
  <c r="Y55" i="3"/>
  <c r="Y56" i="3"/>
  <c r="Y57" i="3"/>
  <c r="Y58" i="3"/>
  <c r="Y59" i="3"/>
  <c r="Y60" i="3"/>
  <c r="L12" i="9"/>
  <c r="L13" i="9"/>
  <c r="L14" i="9"/>
  <c r="L15" i="9"/>
  <c r="L16" i="9"/>
  <c r="L17" i="9"/>
  <c r="L18" i="9"/>
  <c r="L19" i="9"/>
  <c r="L20" i="9"/>
  <c r="L21" i="9"/>
  <c r="L22" i="9"/>
  <c r="L23" i="9"/>
  <c r="L24" i="9"/>
  <c r="L25" i="9"/>
  <c r="L26" i="9"/>
  <c r="L27" i="9"/>
  <c r="L28" i="9"/>
  <c r="L29" i="9"/>
  <c r="L30" i="9"/>
  <c r="L31" i="9"/>
  <c r="L32" i="9"/>
  <c r="L33" i="9"/>
  <c r="L34" i="9"/>
  <c r="L35" i="9"/>
  <c r="L36" i="9"/>
  <c r="L37" i="9"/>
  <c r="L38" i="9"/>
  <c r="L39" i="9"/>
  <c r="L40" i="9"/>
  <c r="L41" i="9"/>
  <c r="L42" i="9"/>
  <c r="L43" i="9"/>
  <c r="L44" i="9"/>
  <c r="L45" i="9"/>
  <c r="L46" i="9"/>
  <c r="L47" i="9"/>
  <c r="L48" i="9"/>
  <c r="L49" i="9"/>
  <c r="L50" i="9"/>
  <c r="L51" i="9"/>
  <c r="L52" i="9"/>
  <c r="L53" i="9"/>
  <c r="L54" i="9"/>
  <c r="L55" i="9"/>
  <c r="L56" i="9"/>
  <c r="L57" i="9"/>
  <c r="L58" i="9"/>
  <c r="L59" i="9"/>
  <c r="L60" i="9"/>
  <c r="I7" i="10" l="1"/>
  <c r="J7" i="10"/>
  <c r="I45" i="10"/>
  <c r="I15" i="10"/>
  <c r="I12" i="10"/>
  <c r="I11" i="10"/>
  <c r="I9" i="10"/>
  <c r="I51" i="10"/>
  <c r="I42" i="10"/>
  <c r="I39" i="10"/>
  <c r="I38" i="10"/>
  <c r="I37" i="10"/>
  <c r="I35" i="10"/>
  <c r="I33" i="10"/>
  <c r="I31" i="10"/>
  <c r="I29" i="10"/>
  <c r="I25" i="10"/>
  <c r="I24" i="10"/>
  <c r="I21" i="10"/>
  <c r="I19" i="10"/>
  <c r="I13" i="10"/>
  <c r="I10" i="10"/>
  <c r="I8" i="10"/>
  <c r="I52" i="10"/>
  <c r="I50" i="10"/>
  <c r="I49" i="10"/>
  <c r="I46" i="10"/>
  <c r="I54" i="10"/>
  <c r="J51" i="10"/>
  <c r="J42" i="10"/>
  <c r="J39" i="10"/>
  <c r="J38" i="10"/>
  <c r="J37" i="10"/>
  <c r="J35" i="10"/>
  <c r="J33" i="10"/>
  <c r="J31" i="10"/>
  <c r="J29" i="10"/>
  <c r="J25" i="10"/>
  <c r="J24" i="10"/>
  <c r="J21" i="10"/>
  <c r="J19" i="10"/>
  <c r="J15" i="10"/>
  <c r="J13" i="10"/>
  <c r="J12" i="10"/>
  <c r="J11" i="10"/>
  <c r="J10" i="10"/>
  <c r="J9" i="10"/>
  <c r="J8" i="10"/>
  <c r="J45" i="10"/>
  <c r="J50" i="10"/>
  <c r="J49" i="10"/>
  <c r="J46" i="10"/>
  <c r="J54" i="10"/>
  <c r="J52" i="10"/>
  <c r="I16" i="10"/>
  <c r="I26" i="10"/>
  <c r="I32" i="10"/>
  <c r="I47" i="10"/>
  <c r="I48" i="10"/>
  <c r="I53" i="10"/>
  <c r="I6" i="10"/>
  <c r="I17" i="10"/>
  <c r="I22" i="10"/>
  <c r="I18" i="10"/>
  <c r="I23" i="10"/>
  <c r="I34" i="10"/>
  <c r="I40" i="10"/>
  <c r="I55" i="10"/>
  <c r="I56" i="10"/>
  <c r="I14" i="10"/>
  <c r="I20" i="10"/>
  <c r="I36" i="10"/>
  <c r="I41" i="10"/>
  <c r="I28" i="10"/>
  <c r="I43" i="10"/>
  <c r="I30" i="10"/>
  <c r="I27" i="10"/>
  <c r="I44" i="10"/>
  <c r="J14" i="10"/>
  <c r="J20" i="10"/>
  <c r="J30" i="10"/>
  <c r="J36" i="10"/>
  <c r="J41" i="10"/>
  <c r="J16" i="10"/>
  <c r="J6" i="10"/>
  <c r="J17" i="10"/>
  <c r="J22" i="10"/>
  <c r="J27" i="10"/>
  <c r="J28" i="10"/>
  <c r="J43" i="10"/>
  <c r="J44" i="10"/>
  <c r="J18" i="10"/>
  <c r="J23" i="10"/>
  <c r="J34" i="10"/>
  <c r="J56" i="10"/>
  <c r="J26" i="10"/>
  <c r="J48" i="10"/>
  <c r="J53" i="10"/>
  <c r="J40" i="10"/>
  <c r="K40" i="10" s="1"/>
  <c r="J55" i="10"/>
  <c r="J32" i="10"/>
  <c r="K32" i="10" s="1"/>
  <c r="J47" i="10"/>
  <c r="M12" i="11"/>
  <c r="M13" i="11"/>
  <c r="M14" i="11"/>
  <c r="M15" i="11"/>
  <c r="M16" i="11"/>
  <c r="M17" i="11"/>
  <c r="M18" i="11"/>
  <c r="M19" i="11"/>
  <c r="M20" i="11"/>
  <c r="M21" i="11"/>
  <c r="M22" i="11"/>
  <c r="M23" i="11"/>
  <c r="M24" i="11"/>
  <c r="M25" i="11"/>
  <c r="M26" i="11"/>
  <c r="M27" i="11"/>
  <c r="M28" i="11"/>
  <c r="M29" i="11"/>
  <c r="M30" i="11"/>
  <c r="M31" i="11"/>
  <c r="M32" i="11"/>
  <c r="M33" i="11"/>
  <c r="M34" i="11"/>
  <c r="M35" i="11"/>
  <c r="M36" i="11"/>
  <c r="M37" i="11"/>
  <c r="M38" i="11"/>
  <c r="M39" i="11"/>
  <c r="M40" i="11"/>
  <c r="M41" i="11"/>
  <c r="M42" i="11"/>
  <c r="M43" i="11"/>
  <c r="M44" i="11"/>
  <c r="M45" i="11"/>
  <c r="M46" i="11"/>
  <c r="M47" i="11"/>
  <c r="M48" i="11"/>
  <c r="M49" i="11"/>
  <c r="M50" i="11"/>
  <c r="M51" i="11"/>
  <c r="M52" i="11"/>
  <c r="M53" i="11"/>
  <c r="M54" i="11"/>
  <c r="M55" i="11"/>
  <c r="M56" i="11"/>
  <c r="M57" i="11"/>
  <c r="M58" i="11"/>
  <c r="M59" i="11"/>
  <c r="M60" i="11"/>
  <c r="Y11" i="12"/>
  <c r="Y12" i="12"/>
  <c r="Y13" i="12"/>
  <c r="Y14" i="12"/>
  <c r="Y15" i="12"/>
  <c r="Y16" i="12"/>
  <c r="Y17" i="12"/>
  <c r="Y18" i="12"/>
  <c r="Y19" i="12"/>
  <c r="Y20" i="12"/>
  <c r="Y21" i="12"/>
  <c r="Y22" i="12"/>
  <c r="Y23" i="12"/>
  <c r="Y24" i="12"/>
  <c r="Y25" i="12"/>
  <c r="Y26" i="12"/>
  <c r="Y27" i="12"/>
  <c r="Y28" i="12"/>
  <c r="Y29" i="12"/>
  <c r="Y30" i="12"/>
  <c r="Y31" i="12"/>
  <c r="Y32" i="12"/>
  <c r="Y33" i="12"/>
  <c r="Y34" i="12"/>
  <c r="Y35" i="12"/>
  <c r="Y36" i="12"/>
  <c r="Y37" i="12"/>
  <c r="Y38" i="12"/>
  <c r="Y39" i="12"/>
  <c r="Y40" i="12"/>
  <c r="Y41" i="12"/>
  <c r="Y42" i="12"/>
  <c r="Y43" i="12"/>
  <c r="Y44" i="12"/>
  <c r="Y45" i="12"/>
  <c r="Y46" i="12"/>
  <c r="Y47" i="12"/>
  <c r="Y48" i="12"/>
  <c r="Y49" i="12"/>
  <c r="Y50" i="12"/>
  <c r="Y51" i="12"/>
  <c r="Y52" i="12"/>
  <c r="Y53" i="12"/>
  <c r="Y54" i="12"/>
  <c r="Y55" i="12"/>
  <c r="Y56" i="12"/>
  <c r="Y57" i="12"/>
  <c r="Y58" i="12"/>
  <c r="Y59" i="12"/>
  <c r="Y60" i="12"/>
  <c r="W6" i="12"/>
  <c r="W7" i="12"/>
  <c r="W8" i="12"/>
  <c r="W9" i="12"/>
  <c r="Z12" i="12"/>
  <c r="Z13" i="12"/>
  <c r="Z14" i="12"/>
  <c r="Z15" i="12"/>
  <c r="Z16" i="12"/>
  <c r="Z17" i="12"/>
  <c r="Z18" i="12"/>
  <c r="Z19" i="12"/>
  <c r="Z20" i="12"/>
  <c r="Z21" i="12"/>
  <c r="Z22" i="12"/>
  <c r="Z23" i="12"/>
  <c r="Z24" i="12"/>
  <c r="Z25" i="12"/>
  <c r="Z26" i="12"/>
  <c r="Z27" i="12"/>
  <c r="Z28" i="12"/>
  <c r="Z29" i="12"/>
  <c r="Z30" i="12"/>
  <c r="Z31" i="12"/>
  <c r="Z32" i="12"/>
  <c r="Z33" i="12"/>
  <c r="Z34" i="12"/>
  <c r="Z35" i="12"/>
  <c r="Z36" i="12"/>
  <c r="Z37" i="12"/>
  <c r="Z38" i="12"/>
  <c r="Z39" i="12"/>
  <c r="Z40" i="12"/>
  <c r="Z41" i="12"/>
  <c r="Z42" i="12"/>
  <c r="Z43" i="12"/>
  <c r="Z44" i="12"/>
  <c r="Z45" i="12"/>
  <c r="Z46" i="12"/>
  <c r="Z47" i="12"/>
  <c r="Z48" i="12"/>
  <c r="Z49" i="12"/>
  <c r="Z50" i="12"/>
  <c r="Z51" i="12"/>
  <c r="Z52" i="12"/>
  <c r="Z53" i="12"/>
  <c r="Z54" i="12"/>
  <c r="Z55" i="12"/>
  <c r="Z56" i="12"/>
  <c r="Z57" i="12"/>
  <c r="Z58" i="12"/>
  <c r="Z59" i="12"/>
  <c r="Z60" i="12"/>
  <c r="Z11" i="12"/>
  <c r="G6" i="12"/>
  <c r="H6" i="12"/>
  <c r="I6" i="12"/>
  <c r="J6" i="12"/>
  <c r="K6" i="12"/>
  <c r="L6" i="12"/>
  <c r="M6" i="12"/>
  <c r="N6" i="12"/>
  <c r="O6" i="12"/>
  <c r="P6" i="12"/>
  <c r="Q6" i="12"/>
  <c r="R6" i="12"/>
  <c r="S6" i="12"/>
  <c r="T6" i="12"/>
  <c r="U6" i="12"/>
  <c r="V6" i="12"/>
  <c r="G7" i="12"/>
  <c r="H7" i="12"/>
  <c r="I7" i="12"/>
  <c r="J7" i="12"/>
  <c r="K7" i="12"/>
  <c r="L7" i="12"/>
  <c r="M7" i="12"/>
  <c r="N7" i="12"/>
  <c r="O7" i="12"/>
  <c r="P7" i="12"/>
  <c r="Q7" i="12"/>
  <c r="R7" i="12"/>
  <c r="S7" i="12"/>
  <c r="T7" i="12"/>
  <c r="U7" i="12"/>
  <c r="V7" i="12"/>
  <c r="G8" i="12"/>
  <c r="H8" i="12"/>
  <c r="I8" i="12"/>
  <c r="J8" i="12"/>
  <c r="K8" i="12"/>
  <c r="L8" i="12"/>
  <c r="M8" i="12"/>
  <c r="N8" i="12"/>
  <c r="O8" i="12"/>
  <c r="P8" i="12"/>
  <c r="Q8" i="12"/>
  <c r="R8" i="12"/>
  <c r="S8" i="12"/>
  <c r="T8" i="12"/>
  <c r="U8" i="12"/>
  <c r="V8" i="12"/>
  <c r="G9" i="12"/>
  <c r="H9" i="12"/>
  <c r="I9" i="12"/>
  <c r="J9" i="12"/>
  <c r="K9" i="12"/>
  <c r="L9" i="12"/>
  <c r="M9" i="12"/>
  <c r="N9" i="12"/>
  <c r="O9" i="12"/>
  <c r="P9" i="12"/>
  <c r="Q9" i="12"/>
  <c r="R9" i="12"/>
  <c r="S9" i="12"/>
  <c r="T9" i="12"/>
  <c r="U9" i="12"/>
  <c r="V9" i="12"/>
  <c r="A12" i="12"/>
  <c r="A13" i="12"/>
  <c r="A14" i="12"/>
  <c r="A15" i="12"/>
  <c r="A16" i="12"/>
  <c r="A17" i="12"/>
  <c r="A18" i="12"/>
  <c r="A19" i="12"/>
  <c r="A20" i="12"/>
  <c r="A21" i="12"/>
  <c r="A22" i="12"/>
  <c r="A23" i="12"/>
  <c r="A24" i="12"/>
  <c r="A25" i="12"/>
  <c r="A26" i="12"/>
  <c r="A27" i="12"/>
  <c r="A28" i="12"/>
  <c r="A29" i="12"/>
  <c r="A30" i="12"/>
  <c r="A31" i="12"/>
  <c r="A32" i="12"/>
  <c r="A33" i="12"/>
  <c r="A34" i="12"/>
  <c r="A35" i="12"/>
  <c r="A36" i="12"/>
  <c r="A37" i="12"/>
  <c r="A38" i="12"/>
  <c r="A39" i="12"/>
  <c r="A40" i="12"/>
  <c r="A41" i="12"/>
  <c r="A42" i="12"/>
  <c r="A43" i="12"/>
  <c r="A44" i="12"/>
  <c r="A45" i="12"/>
  <c r="A46" i="12"/>
  <c r="A47" i="12"/>
  <c r="A48" i="12"/>
  <c r="A49" i="12"/>
  <c r="A50" i="12"/>
  <c r="A51" i="12"/>
  <c r="A52" i="12"/>
  <c r="A53" i="12"/>
  <c r="A54" i="12"/>
  <c r="A55" i="12"/>
  <c r="A56" i="12"/>
  <c r="A57" i="12"/>
  <c r="A58" i="12"/>
  <c r="A59" i="12"/>
  <c r="A60" i="12"/>
  <c r="G6" i="11"/>
  <c r="H6" i="11"/>
  <c r="I6" i="11"/>
  <c r="J6" i="11"/>
  <c r="G7" i="11"/>
  <c r="H7" i="11"/>
  <c r="I7" i="11"/>
  <c r="J7" i="11"/>
  <c r="G8" i="11"/>
  <c r="H8" i="11"/>
  <c r="I8" i="11"/>
  <c r="J8" i="11"/>
  <c r="G9" i="11"/>
  <c r="H9" i="11"/>
  <c r="I9" i="11"/>
  <c r="J9" i="11"/>
  <c r="A12" i="11"/>
  <c r="A13" i="11"/>
  <c r="A14" i="11"/>
  <c r="A15" i="11"/>
  <c r="A16" i="11" s="1"/>
  <c r="A17" i="11" s="1"/>
  <c r="A18" i="11" s="1"/>
  <c r="A19" i="11" s="1"/>
  <c r="A20" i="11" s="1"/>
  <c r="A21" i="11" s="1"/>
  <c r="A22" i="11" s="1"/>
  <c r="A23" i="11" s="1"/>
  <c r="A24" i="11" s="1"/>
  <c r="A25" i="11" s="1"/>
  <c r="A26" i="11" s="1"/>
  <c r="A27" i="11" s="1"/>
  <c r="A28" i="11" s="1"/>
  <c r="A29" i="11" s="1"/>
  <c r="A30" i="11" s="1"/>
  <c r="A31" i="11" s="1"/>
  <c r="A32" i="11" s="1"/>
  <c r="A33" i="11" s="1"/>
  <c r="A34" i="11" s="1"/>
  <c r="A35" i="11" s="1"/>
  <c r="A37" i="11"/>
  <c r="A38" i="11"/>
  <c r="A39" i="11"/>
  <c r="A40" i="1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P9" i="3"/>
  <c r="O9" i="3"/>
  <c r="P8" i="3"/>
  <c r="O8" i="3"/>
  <c r="P7" i="3"/>
  <c r="O7" i="3"/>
  <c r="P6" i="3"/>
  <c r="O6" i="3"/>
  <c r="Z19" i="3"/>
  <c r="Z12" i="3"/>
  <c r="Z13" i="3"/>
  <c r="Z14" i="3"/>
  <c r="Z15" i="3"/>
  <c r="Z16" i="3"/>
  <c r="Z17" i="3"/>
  <c r="Z18" i="3"/>
  <c r="Z20" i="3"/>
  <c r="Z21" i="3"/>
  <c r="Z22" i="3"/>
  <c r="Z23" i="3"/>
  <c r="Z24" i="3"/>
  <c r="Z25" i="3"/>
  <c r="Z26" i="3"/>
  <c r="Z27" i="3"/>
  <c r="Z28" i="3"/>
  <c r="Z29" i="3"/>
  <c r="Z30" i="3"/>
  <c r="Z31" i="3"/>
  <c r="Z32" i="3"/>
  <c r="Z33" i="3"/>
  <c r="Z34" i="3"/>
  <c r="Z35" i="3"/>
  <c r="Z36" i="3"/>
  <c r="Z37" i="3"/>
  <c r="Z38" i="3"/>
  <c r="Z39" i="3"/>
  <c r="Z40" i="3"/>
  <c r="Z41" i="3"/>
  <c r="Z42" i="3"/>
  <c r="Z43" i="3"/>
  <c r="Z44" i="3"/>
  <c r="Z45" i="3"/>
  <c r="Z46" i="3"/>
  <c r="Z47" i="3"/>
  <c r="Z48" i="3"/>
  <c r="Z49" i="3"/>
  <c r="Z50" i="3"/>
  <c r="Z51" i="3"/>
  <c r="Z52" i="3"/>
  <c r="Z53" i="3"/>
  <c r="Z54" i="3"/>
  <c r="Z55" i="3"/>
  <c r="Z56" i="3"/>
  <c r="Z57" i="3"/>
  <c r="Z58" i="3"/>
  <c r="Z59" i="3"/>
  <c r="Z60" i="3"/>
  <c r="Z11" i="3"/>
  <c r="Q9" i="3"/>
  <c r="R6" i="3"/>
  <c r="Q6" i="3"/>
  <c r="Q7" i="3"/>
  <c r="R7" i="3"/>
  <c r="Q8" i="3"/>
  <c r="R8" i="3"/>
  <c r="R9" i="3"/>
  <c r="G6" i="9"/>
  <c r="J9" i="9"/>
  <c r="I9" i="9"/>
  <c r="H9" i="9"/>
  <c r="G9" i="9"/>
  <c r="J8" i="9"/>
  <c r="I8" i="9"/>
  <c r="H8" i="9"/>
  <c r="G8" i="9"/>
  <c r="J7" i="9"/>
  <c r="I7" i="9"/>
  <c r="H7" i="9"/>
  <c r="G7" i="9"/>
  <c r="J6" i="9"/>
  <c r="I6" i="9"/>
  <c r="H6" i="9"/>
  <c r="T9" i="3"/>
  <c r="S9" i="3"/>
  <c r="T8" i="3"/>
  <c r="S8" i="3"/>
  <c r="T7" i="3"/>
  <c r="S7" i="3"/>
  <c r="T6" i="3"/>
  <c r="S6" i="3"/>
  <c r="V9" i="3"/>
  <c r="U9" i="3"/>
  <c r="V8" i="3"/>
  <c r="U8" i="3"/>
  <c r="V7" i="3"/>
  <c r="U7" i="3"/>
  <c r="V6" i="3"/>
  <c r="U6" i="3"/>
  <c r="W7" i="3"/>
  <c r="N7" i="3"/>
  <c r="M7" i="3"/>
  <c r="L7" i="3"/>
  <c r="K7" i="3"/>
  <c r="J7" i="3"/>
  <c r="I7" i="3"/>
  <c r="H7" i="3"/>
  <c r="G7" i="3"/>
  <c r="W9" i="3"/>
  <c r="N9" i="3"/>
  <c r="M9" i="3"/>
  <c r="L9" i="3"/>
  <c r="K9" i="3"/>
  <c r="J9" i="3"/>
  <c r="I9" i="3"/>
  <c r="H9" i="3"/>
  <c r="G9" i="3"/>
  <c r="W8" i="3"/>
  <c r="N8" i="3"/>
  <c r="M8" i="3"/>
  <c r="L8" i="3"/>
  <c r="K8" i="3"/>
  <c r="J8" i="3"/>
  <c r="I8" i="3"/>
  <c r="H8" i="3"/>
  <c r="G8" i="3"/>
  <c r="W6" i="3"/>
  <c r="N6" i="3"/>
  <c r="M6" i="3"/>
  <c r="L6" i="3"/>
  <c r="K6" i="3"/>
  <c r="J6" i="3"/>
  <c r="I6" i="3"/>
  <c r="H6" i="3"/>
  <c r="G6" i="3"/>
  <c r="K56" i="10" l="1"/>
  <c r="M7" i="10"/>
  <c r="K16" i="10"/>
  <c r="K20" i="10"/>
  <c r="L7" i="10"/>
  <c r="K42" i="10"/>
  <c r="K44" i="10"/>
  <c r="K54" i="10"/>
  <c r="K52" i="10"/>
  <c r="K19" i="10"/>
  <c r="K29" i="10"/>
  <c r="K37" i="10"/>
  <c r="K51" i="10"/>
  <c r="K12" i="10"/>
  <c r="K13" i="10"/>
  <c r="L50" i="10"/>
  <c r="L49" i="10"/>
  <c r="L46" i="10"/>
  <c r="L38" i="10"/>
  <c r="L37" i="10"/>
  <c r="L31" i="10"/>
  <c r="L29" i="10"/>
  <c r="L21" i="10"/>
  <c r="L19" i="10"/>
  <c r="L12" i="10"/>
  <c r="L11" i="10"/>
  <c r="L8" i="10"/>
  <c r="L54" i="10"/>
  <c r="L52" i="10"/>
  <c r="L45" i="10"/>
  <c r="L42" i="10"/>
  <c r="L33" i="10"/>
  <c r="L24" i="10"/>
  <c r="L13" i="10"/>
  <c r="L10" i="10"/>
  <c r="L51" i="10"/>
  <c r="L39" i="10"/>
  <c r="L35" i="10"/>
  <c r="L25" i="10"/>
  <c r="L15" i="10"/>
  <c r="L9" i="10"/>
  <c r="K50" i="10"/>
  <c r="K46" i="10"/>
  <c r="K8" i="10"/>
  <c r="K21" i="10"/>
  <c r="K31" i="10"/>
  <c r="K38" i="10"/>
  <c r="K7" i="10"/>
  <c r="K15" i="10"/>
  <c r="K11" i="10"/>
  <c r="K36" i="10"/>
  <c r="K17" i="10"/>
  <c r="M54" i="10"/>
  <c r="M52" i="10"/>
  <c r="M45" i="10"/>
  <c r="M9" i="10"/>
  <c r="M50" i="10"/>
  <c r="M51" i="10"/>
  <c r="M46" i="10"/>
  <c r="M42" i="10"/>
  <c r="M39" i="10"/>
  <c r="M38" i="10"/>
  <c r="M37" i="10"/>
  <c r="M35" i="10"/>
  <c r="M33" i="10"/>
  <c r="M31" i="10"/>
  <c r="M29" i="10"/>
  <c r="M25" i="10"/>
  <c r="M24" i="10"/>
  <c r="M21" i="10"/>
  <c r="M19" i="10"/>
  <c r="M15" i="10"/>
  <c r="M13" i="10"/>
  <c r="M12" i="10"/>
  <c r="M11" i="10"/>
  <c r="M10" i="10"/>
  <c r="M8" i="10"/>
  <c r="M49" i="10"/>
  <c r="K48" i="10"/>
  <c r="K28" i="10"/>
  <c r="K25" i="10"/>
  <c r="K35" i="10"/>
  <c r="K49" i="10"/>
  <c r="K10" i="10"/>
  <c r="K24" i="10"/>
  <c r="K33" i="10"/>
  <c r="K39" i="10"/>
  <c r="K9" i="10"/>
  <c r="K45" i="10"/>
  <c r="K27" i="10"/>
  <c r="K43" i="10"/>
  <c r="K53" i="10"/>
  <c r="L17" i="10"/>
  <c r="L18" i="10"/>
  <c r="L23" i="10"/>
  <c r="L34" i="10"/>
  <c r="L40" i="10"/>
  <c r="L55" i="10"/>
  <c r="L56" i="10"/>
  <c r="L14" i="10"/>
  <c r="L20" i="10"/>
  <c r="L16" i="10"/>
  <c r="L26" i="10"/>
  <c r="L32" i="10"/>
  <c r="L41" i="10"/>
  <c r="L47" i="10"/>
  <c r="L48" i="10"/>
  <c r="L6" i="10"/>
  <c r="L22" i="10"/>
  <c r="L27" i="10"/>
  <c r="L44" i="10"/>
  <c r="L36" i="10"/>
  <c r="L28" i="10"/>
  <c r="L43" i="10"/>
  <c r="L53" i="10"/>
  <c r="L30" i="10"/>
  <c r="K41" i="10"/>
  <c r="K55" i="10"/>
  <c r="K23" i="10"/>
  <c r="K47" i="10"/>
  <c r="M6" i="10"/>
  <c r="M22" i="10"/>
  <c r="M27" i="10"/>
  <c r="M28" i="10"/>
  <c r="M43" i="10"/>
  <c r="M44" i="10"/>
  <c r="M53" i="10"/>
  <c r="M17" i="10"/>
  <c r="M18" i="10"/>
  <c r="M23" i="10"/>
  <c r="M14" i="10"/>
  <c r="M20" i="10"/>
  <c r="M30" i="10"/>
  <c r="M36" i="10"/>
  <c r="M16" i="10"/>
  <c r="M32" i="10"/>
  <c r="M47" i="10"/>
  <c r="M34" i="10"/>
  <c r="M56" i="10"/>
  <c r="M55" i="10"/>
  <c r="M26" i="10"/>
  <c r="M41" i="10"/>
  <c r="M48" i="10"/>
  <c r="M40" i="10"/>
  <c r="K30" i="10"/>
  <c r="K14" i="10"/>
  <c r="K34" i="10"/>
  <c r="K18" i="10"/>
  <c r="K22" i="10"/>
  <c r="K6" i="10"/>
  <c r="K26" i="10"/>
  <c r="M5" i="10"/>
  <c r="J5" i="10"/>
  <c r="L5" i="10"/>
  <c r="I5" i="10"/>
  <c r="O8" i="10" l="1"/>
  <c r="O50" i="10"/>
  <c r="O9" i="10"/>
  <c r="O52" i="10"/>
  <c r="O31" i="10"/>
  <c r="O49" i="10"/>
  <c r="O7" i="10"/>
  <c r="O40" i="10"/>
  <c r="O15" i="10"/>
  <c r="O21" i="10"/>
  <c r="O38" i="10"/>
  <c r="O51" i="10"/>
  <c r="O25" i="10"/>
  <c r="O33" i="10"/>
  <c r="O16" i="10"/>
  <c r="O14" i="10"/>
  <c r="N27" i="10"/>
  <c r="O10" i="10"/>
  <c r="O42" i="10"/>
  <c r="N45" i="10"/>
  <c r="O44" i="10"/>
  <c r="O28" i="10"/>
  <c r="N17" i="10"/>
  <c r="O48" i="10"/>
  <c r="O56" i="10"/>
  <c r="O53" i="10"/>
  <c r="O6" i="10"/>
  <c r="O34" i="10"/>
  <c r="N39" i="10"/>
  <c r="N13" i="10"/>
  <c r="O46" i="10"/>
  <c r="O26" i="10"/>
  <c r="O43" i="10"/>
  <c r="O27" i="10"/>
  <c r="O47" i="10"/>
  <c r="N15" i="10"/>
  <c r="N51" i="10"/>
  <c r="N24" i="10"/>
  <c r="N52" i="10"/>
  <c r="N9" i="10"/>
  <c r="N11" i="10"/>
  <c r="N29" i="10"/>
  <c r="O41" i="10"/>
  <c r="N12" i="10"/>
  <c r="N31" i="10"/>
  <c r="N49" i="10"/>
  <c r="N47" i="10"/>
  <c r="O18" i="10"/>
  <c r="O23" i="10"/>
  <c r="O45" i="10"/>
  <c r="O39" i="10"/>
  <c r="O24" i="10"/>
  <c r="N25" i="10"/>
  <c r="N7" i="10"/>
  <c r="N33" i="10"/>
  <c r="N54" i="10"/>
  <c r="N19" i="10"/>
  <c r="N37" i="10"/>
  <c r="N50" i="10"/>
  <c r="O12" i="10"/>
  <c r="O37" i="10"/>
  <c r="O19" i="10"/>
  <c r="O54" i="10"/>
  <c r="N46" i="10"/>
  <c r="O13" i="10"/>
  <c r="O29" i="10"/>
  <c r="O32" i="10"/>
  <c r="O20" i="10"/>
  <c r="O55" i="10"/>
  <c r="O11" i="10"/>
  <c r="N35" i="10"/>
  <c r="N10" i="10"/>
  <c r="N42" i="10"/>
  <c r="L57" i="10"/>
  <c r="N8" i="10"/>
  <c r="N21" i="10"/>
  <c r="N38" i="10"/>
  <c r="O35" i="10"/>
  <c r="N30" i="10"/>
  <c r="N28" i="10"/>
  <c r="N36" i="10"/>
  <c r="O36" i="10"/>
  <c r="N55" i="10"/>
  <c r="O17" i="10"/>
  <c r="N53" i="10"/>
  <c r="N26" i="10"/>
  <c r="N14" i="10"/>
  <c r="N34" i="10"/>
  <c r="N18" i="10"/>
  <c r="N22" i="10"/>
  <c r="N6" i="10"/>
  <c r="N41" i="10"/>
  <c r="O22" i="10"/>
  <c r="O30" i="10"/>
  <c r="N23" i="10"/>
  <c r="N43" i="10"/>
  <c r="N44" i="10"/>
  <c r="N48" i="10"/>
  <c r="N32" i="10"/>
  <c r="N16" i="10"/>
  <c r="N20" i="10"/>
  <c r="N56" i="10"/>
  <c r="N40" i="10"/>
  <c r="O5" i="10"/>
  <c r="N5" i="10"/>
  <c r="K5" i="10"/>
  <c r="I57" i="10"/>
  <c r="J57" i="10"/>
  <c r="M57" i="10"/>
  <c r="O57" i="10" l="1"/>
  <c r="N57" i="10"/>
  <c r="K57" i="10"/>
  <c r="A37" i="9" l="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12" i="9"/>
  <c r="A13" i="9" s="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alcChain>
</file>

<file path=xl/comments1.xml><?xml version="1.0" encoding="utf-8"?>
<comments xmlns="http://schemas.openxmlformats.org/spreadsheetml/2006/main">
  <authors>
    <author xml:space="preserve"> Bernardo Vargas</author>
  </authors>
  <commentList>
    <comment ref="E6" authorId="0">
      <text>
        <r>
          <rPr>
            <sz val="8"/>
            <color indexed="81"/>
            <rFont val="Tahoma"/>
            <family val="2"/>
          </rPr>
          <t xml:space="preserve">PROMEDIO DEL GRUPO SELECCIONADO ABAJO SEGUN LOS CRITERIOS DEFINIDOS
</t>
        </r>
      </text>
    </comment>
    <comment ref="E7" authorId="0">
      <text>
        <r>
          <rPr>
            <sz val="8"/>
            <color indexed="81"/>
            <rFont val="Tahoma"/>
            <family val="2"/>
          </rPr>
          <t xml:space="preserve">NUMERO DE ANIMALES EN EL GRUPO SELECCIONADO ABAJO SEGUN LOS CRITERIOS DEFINIDOS
</t>
        </r>
      </text>
    </comment>
    <comment ref="E8" authorId="0">
      <text>
        <r>
          <rPr>
            <sz val="8"/>
            <color indexed="81"/>
            <rFont val="Tahoma"/>
            <family val="2"/>
          </rPr>
          <t xml:space="preserve">VALOR MINIMO ENTRE EL  GRUPO SELECCIONADO ABAJO SEGUN LOS CRITERIOS DEFINIDOS
</t>
        </r>
      </text>
    </comment>
    <comment ref="E9" authorId="0">
      <text>
        <r>
          <rPr>
            <sz val="8"/>
            <color indexed="81"/>
            <rFont val="Tahoma"/>
            <family val="2"/>
          </rPr>
          <t xml:space="preserve">VALOR MAXIMO ENTRE EL  GRUPO SELECCIONADO ABAJO SEGUN LOS CRITERIOS DEFINIDOS
</t>
        </r>
      </text>
    </comment>
    <comment ref="B10" authorId="0">
      <text>
        <r>
          <rPr>
            <b/>
            <sz val="8"/>
            <color indexed="81"/>
            <rFont val="Tahoma"/>
            <family val="2"/>
          </rPr>
          <t xml:space="preserve"> Código de la finca </t>
        </r>
      </text>
    </comment>
    <comment ref="C10" authorId="0">
      <text>
        <r>
          <rPr>
            <b/>
            <sz val="8"/>
            <color indexed="81"/>
            <rFont val="Tahoma"/>
            <family val="2"/>
          </rPr>
          <t>Código de Registro Genealógico</t>
        </r>
        <r>
          <rPr>
            <sz val="8"/>
            <color indexed="81"/>
            <rFont val="Tahoma"/>
            <family val="2"/>
          </rPr>
          <t xml:space="preserve">
</t>
        </r>
      </text>
    </comment>
    <comment ref="D10" authorId="0">
      <text>
        <r>
          <rPr>
            <b/>
            <sz val="8"/>
            <color indexed="81"/>
            <rFont val="Tahoma"/>
            <family val="2"/>
          </rPr>
          <t xml:space="preserve"> Identificación oficial NAAB del padre, cuando es un toro IA comprobado
*Si no existe es porque el toro no es de IA, o es IA pero no NAAB
*Puede diferir de la columna anterior ya que algunos toros pueden tener varios códigos y aquí se usa solo el primario</t>
        </r>
      </text>
    </comment>
    <comment ref="E10" authorId="0">
      <text>
        <r>
          <rPr>
            <b/>
            <sz val="8"/>
            <color indexed="81"/>
            <rFont val="Tahoma"/>
            <family val="2"/>
          </rPr>
          <t>Fecha de Nacimiento de la vaca</t>
        </r>
      </text>
    </comment>
    <comment ref="F10" authorId="0">
      <text>
        <r>
          <rPr>
            <b/>
            <sz val="8"/>
            <color indexed="81"/>
            <rFont val="Tahoma"/>
            <family val="2"/>
          </rPr>
          <t xml:space="preserve"> Fecha del </t>
        </r>
        <r>
          <rPr>
            <b/>
            <sz val="8"/>
            <color indexed="10"/>
            <rFont val="Tahoma"/>
            <family val="2"/>
          </rPr>
          <t>último parto</t>
        </r>
        <r>
          <rPr>
            <b/>
            <sz val="8"/>
            <color indexed="81"/>
            <rFont val="Tahoma"/>
            <family val="2"/>
          </rPr>
          <t xml:space="preserve"> que contribuyó a  la presente evaluación</t>
        </r>
      </text>
    </comment>
    <comment ref="G10" authorId="0">
      <text>
        <r>
          <rPr>
            <b/>
            <sz val="8"/>
            <color indexed="81"/>
            <rFont val="Tahoma"/>
            <family val="2"/>
          </rPr>
          <t xml:space="preserve"> Días en ordeño de </t>
        </r>
        <r>
          <rPr>
            <b/>
            <sz val="8"/>
            <color indexed="10"/>
            <rFont val="Tahoma"/>
            <family val="2"/>
          </rPr>
          <t>la última lactancia</t>
        </r>
        <r>
          <rPr>
            <b/>
            <sz val="8"/>
            <color indexed="81"/>
            <rFont val="Tahoma"/>
            <family val="2"/>
          </rPr>
          <t xml:space="preserve"> incluida en la presente evaluación
*Si es 305 es una lactancia terminada
*Si es menor de 305 se realiza una extensión (ver ejemplo en metodología)</t>
        </r>
      </text>
    </comment>
    <comment ref="H10" authorId="0">
      <text>
        <r>
          <rPr>
            <b/>
            <sz val="8"/>
            <color indexed="10"/>
            <rFont val="Tahoma"/>
            <family val="2"/>
          </rPr>
          <t>% Confiabilidad</t>
        </r>
        <r>
          <rPr>
            <b/>
            <sz val="8"/>
            <color indexed="81"/>
            <rFont val="Tahoma"/>
            <family val="2"/>
          </rPr>
          <t xml:space="preserve"> de la la evaluación genética (PTA) para la vaca respectiva
Depende de:
-Número de lactancias
-Cantidad de información contribuida por los parientes (p.e ancestros, parientes colaterales, hijas)</t>
        </r>
      </text>
    </comment>
    <comment ref="I10" authorId="0">
      <text>
        <r>
          <rPr>
            <b/>
            <sz val="8"/>
            <color indexed="81"/>
            <rFont val="Tahoma"/>
            <family val="2"/>
          </rPr>
          <t xml:space="preserve"> Número de lactancias (parciales o totales) que contribuyeron a la presente evaluación</t>
        </r>
      </text>
    </comment>
    <comment ref="J10" authorId="0">
      <text>
        <r>
          <rPr>
            <b/>
            <sz val="8"/>
            <color indexed="10"/>
            <rFont val="Tahoma"/>
            <family val="2"/>
          </rPr>
          <t xml:space="preserve">Habilidad transmisora Predicha </t>
        </r>
        <r>
          <rPr>
            <b/>
            <sz val="8"/>
            <color indexed="81"/>
            <rFont val="Tahoma"/>
            <family val="2"/>
          </rPr>
          <t xml:space="preserve">PTA (kg) de la vaca dentro de la población nacional de su raza
</t>
        </r>
        <r>
          <rPr>
            <b/>
            <sz val="8"/>
            <color indexed="10"/>
            <rFont val="Tahoma"/>
            <family val="2"/>
          </rPr>
          <t xml:space="preserve">Interpretación: </t>
        </r>
        <r>
          <rPr>
            <b/>
            <sz val="8"/>
            <color indexed="81"/>
            <rFont val="Tahoma"/>
            <family val="2"/>
          </rPr>
          <t xml:space="preserve">Un PTA = +350 kg significa que bajo condiciones idénticas de manejo, se esperaría que una hija de esta vaca produzca 350 kg más que el promedio del grupo de vacas utilizado como referencia o Base Genética
</t>
        </r>
      </text>
    </comment>
  </commentList>
</comments>
</file>

<file path=xl/comments2.xml><?xml version="1.0" encoding="utf-8"?>
<comments xmlns="http://schemas.openxmlformats.org/spreadsheetml/2006/main">
  <authors>
    <author xml:space="preserve"> Bernardo Vargas</author>
  </authors>
  <commentList>
    <comment ref="E6" authorId="0">
      <text>
        <r>
          <rPr>
            <sz val="8"/>
            <color indexed="81"/>
            <rFont val="Tahoma"/>
            <family val="2"/>
          </rPr>
          <t xml:space="preserve">PROMEDIO DEL GRUPO SELECCIONADO ABAJO SEGUN LOS CRITERIOS DEFINIDOS
</t>
        </r>
      </text>
    </comment>
    <comment ref="E7" authorId="0">
      <text>
        <r>
          <rPr>
            <sz val="8"/>
            <color indexed="81"/>
            <rFont val="Tahoma"/>
            <family val="2"/>
          </rPr>
          <t xml:space="preserve">NUMERO DE ANIMALES EN EL GRUPO SELECCIONADO ABAJO SEGUN LOS CRITERIOS DEFINIDOS
</t>
        </r>
      </text>
    </comment>
    <comment ref="E8" authorId="0">
      <text>
        <r>
          <rPr>
            <sz val="8"/>
            <color indexed="81"/>
            <rFont val="Tahoma"/>
            <family val="2"/>
          </rPr>
          <t xml:space="preserve">VALOR MINIMO ENTRE EL  GRUPO SELECCIONADO ABAJO SEGUN LOS CRITERIOS DEFINIDOS
</t>
        </r>
      </text>
    </comment>
    <comment ref="E9" authorId="0">
      <text>
        <r>
          <rPr>
            <sz val="8"/>
            <color indexed="81"/>
            <rFont val="Tahoma"/>
            <family val="2"/>
          </rPr>
          <t xml:space="preserve">VALOR MAXIMO ENTRE EL  GRUPO SELECCIONADO ABAJO SEGUN LOS CRITERIOS DEFINIDOS
</t>
        </r>
      </text>
    </comment>
    <comment ref="B10" authorId="0">
      <text>
        <r>
          <rPr>
            <b/>
            <sz val="8"/>
            <color indexed="81"/>
            <rFont val="Tahoma"/>
            <family val="2"/>
          </rPr>
          <t xml:space="preserve"> Código de la finca </t>
        </r>
      </text>
    </comment>
    <comment ref="C10" authorId="0">
      <text>
        <r>
          <rPr>
            <b/>
            <sz val="8"/>
            <color indexed="81"/>
            <rFont val="Tahoma"/>
            <family val="2"/>
          </rPr>
          <t>Código de Registro Genealógico</t>
        </r>
        <r>
          <rPr>
            <sz val="8"/>
            <color indexed="81"/>
            <rFont val="Tahoma"/>
            <family val="2"/>
          </rPr>
          <t xml:space="preserve">
</t>
        </r>
      </text>
    </comment>
    <comment ref="D10" authorId="0">
      <text>
        <r>
          <rPr>
            <b/>
            <sz val="8"/>
            <color indexed="81"/>
            <rFont val="Tahoma"/>
            <family val="2"/>
          </rPr>
          <t xml:space="preserve"> Identificación oficial NAAB del padre, cuando es un toro IA comprobado
*Si no existe es porque el toro no es de IA, o es IA pero no NAAB
*Puede diferir de la columna anterior ya que algunos toros pueden tener varios códigos y aquí se usa solo el primario</t>
        </r>
      </text>
    </comment>
    <comment ref="E10" authorId="0">
      <text>
        <r>
          <rPr>
            <b/>
            <sz val="8"/>
            <color indexed="81"/>
            <rFont val="Tahoma"/>
            <family val="2"/>
          </rPr>
          <t>Fecha de Nacimiento de la vaca</t>
        </r>
      </text>
    </comment>
    <comment ref="F10" authorId="0">
      <text>
        <r>
          <rPr>
            <b/>
            <sz val="8"/>
            <color indexed="81"/>
            <rFont val="Tahoma"/>
            <family val="2"/>
          </rPr>
          <t xml:space="preserve"> Fecha del </t>
        </r>
        <r>
          <rPr>
            <b/>
            <sz val="8"/>
            <color indexed="10"/>
            <rFont val="Tahoma"/>
            <family val="2"/>
          </rPr>
          <t>último parto</t>
        </r>
        <r>
          <rPr>
            <b/>
            <sz val="8"/>
            <color indexed="81"/>
            <rFont val="Tahoma"/>
            <family val="2"/>
          </rPr>
          <t xml:space="preserve"> que contribuyó a  la presente evaluación</t>
        </r>
      </text>
    </comment>
    <comment ref="G10" authorId="0">
      <text>
        <r>
          <rPr>
            <b/>
            <sz val="8"/>
            <color indexed="81"/>
            <rFont val="Tahoma"/>
            <family val="2"/>
          </rPr>
          <t xml:space="preserve"> Días en ordeño de </t>
        </r>
        <r>
          <rPr>
            <b/>
            <sz val="8"/>
            <color indexed="10"/>
            <rFont val="Tahoma"/>
            <family val="2"/>
          </rPr>
          <t>la última lactancia</t>
        </r>
        <r>
          <rPr>
            <b/>
            <sz val="8"/>
            <color indexed="81"/>
            <rFont val="Tahoma"/>
            <family val="2"/>
          </rPr>
          <t xml:space="preserve"> incluida en la presente evaluación
*Si es 305 es una lactancia terminada
*Si es menor de 305 se realiza una extensión (ver ejemplo en metodología)</t>
        </r>
      </text>
    </comment>
    <comment ref="H10" authorId="0">
      <text>
        <r>
          <rPr>
            <b/>
            <sz val="8"/>
            <color indexed="10"/>
            <rFont val="Tahoma"/>
            <family val="2"/>
          </rPr>
          <t xml:space="preserve">Habilidad transmisora Predicha </t>
        </r>
        <r>
          <rPr>
            <b/>
            <sz val="8"/>
            <color indexed="81"/>
            <rFont val="Tahoma"/>
            <family val="2"/>
          </rPr>
          <t xml:space="preserve">PTA (kg) de la vaca dentro de la población nacional de su raza
</t>
        </r>
        <r>
          <rPr>
            <b/>
            <sz val="8"/>
            <color indexed="10"/>
            <rFont val="Tahoma"/>
            <family val="2"/>
          </rPr>
          <t xml:space="preserve">Interpretación: </t>
        </r>
        <r>
          <rPr>
            <b/>
            <sz val="8"/>
            <color indexed="81"/>
            <rFont val="Tahoma"/>
            <family val="2"/>
          </rPr>
          <t xml:space="preserve">Un PTA = +350 kg significa que bajo condiciones idénticas de manejo, se esperaría que una hija de esta vaca produzca 350 kg más que el promedio del grupo de vacas utilizado como referencia o Base Genética
</t>
        </r>
      </text>
    </comment>
    <comment ref="I10" authorId="0">
      <text>
        <r>
          <rPr>
            <b/>
            <sz val="8"/>
            <color indexed="10"/>
            <rFont val="Tahoma"/>
            <family val="2"/>
          </rPr>
          <t>% Confiabilidad</t>
        </r>
        <r>
          <rPr>
            <b/>
            <sz val="8"/>
            <color indexed="81"/>
            <rFont val="Tahoma"/>
            <family val="2"/>
          </rPr>
          <t xml:space="preserve"> de la la evaluación genética (PTA) para la vaca respectiva
Depende de:
-Número de lactancias
-Cantidad de información contribuida por los parientes (p.e ancestros, parientes colaterales, hijas)</t>
        </r>
      </text>
    </comment>
    <comment ref="J10" authorId="0">
      <text>
        <r>
          <rPr>
            <b/>
            <sz val="8"/>
            <color indexed="81"/>
            <rFont val="Tahoma"/>
            <family val="2"/>
          </rPr>
          <t xml:space="preserve"> Número de lactancias (parciales o totales) que contribuyeron a la presente evaluación</t>
        </r>
      </text>
    </comment>
    <comment ref="K10" authorId="0">
      <text>
        <r>
          <rPr>
            <b/>
            <sz val="8"/>
            <color indexed="10"/>
            <rFont val="Tahoma"/>
            <family val="2"/>
          </rPr>
          <t xml:space="preserve">Habilidad transmisora Predicha </t>
        </r>
        <r>
          <rPr>
            <b/>
            <sz val="8"/>
            <color indexed="81"/>
            <rFont val="Tahoma"/>
            <family val="2"/>
          </rPr>
          <t xml:space="preserve">PTA (kg) de la vaca dentro de la población nacional de su raza
</t>
        </r>
        <r>
          <rPr>
            <b/>
            <sz val="8"/>
            <color indexed="10"/>
            <rFont val="Tahoma"/>
            <family val="2"/>
          </rPr>
          <t xml:space="preserve">Interpretación: </t>
        </r>
        <r>
          <rPr>
            <b/>
            <sz val="8"/>
            <color indexed="81"/>
            <rFont val="Tahoma"/>
            <family val="2"/>
          </rPr>
          <t xml:space="preserve">Un PTA = +350 kg significa que bajo condiciones idénticas de manejo, se esperaría que una hija de esta vaca produzca 350 kg más que el promedio del grupo de vacas utilizado como referencia o Base Genética
</t>
        </r>
      </text>
    </comment>
    <comment ref="L10" authorId="0">
      <text>
        <r>
          <rPr>
            <b/>
            <sz val="8"/>
            <color indexed="10"/>
            <rFont val="Tahoma"/>
            <family val="2"/>
          </rPr>
          <t>% Confiabilidad</t>
        </r>
        <r>
          <rPr>
            <b/>
            <sz val="8"/>
            <color indexed="81"/>
            <rFont val="Tahoma"/>
            <family val="2"/>
          </rPr>
          <t xml:space="preserve"> de la la evaluación genética (PTA) para la vaca respectiva
Depende de:
-Heredabilidad del rasgo
-Número de lactancias
-Cantidad de información contribuida por los parientes (p.e ancestros, parientes colaterales, hijas)</t>
        </r>
      </text>
    </comment>
    <comment ref="M10" authorId="0">
      <text>
        <r>
          <rPr>
            <b/>
            <sz val="8"/>
            <color indexed="10"/>
            <rFont val="Tahoma"/>
            <family val="2"/>
          </rPr>
          <t xml:space="preserve">Habilidad transmisora Predicha </t>
        </r>
        <r>
          <rPr>
            <b/>
            <sz val="8"/>
            <color indexed="81"/>
            <rFont val="Tahoma"/>
            <family val="2"/>
          </rPr>
          <t xml:space="preserve">PTA (kg) de la vaca dentro de la población nacional de su raza
</t>
        </r>
        <r>
          <rPr>
            <b/>
            <sz val="8"/>
            <color indexed="10"/>
            <rFont val="Tahoma"/>
            <family val="2"/>
          </rPr>
          <t xml:space="preserve">Interpretación: </t>
        </r>
        <r>
          <rPr>
            <b/>
            <sz val="8"/>
            <color indexed="81"/>
            <rFont val="Tahoma"/>
            <family val="2"/>
          </rPr>
          <t xml:space="preserve">Un PTA = +350 kg significa que bajo condiciones idénticas de manejo, se esperaría que una hija de esta vaca produzca 350 kg más que el promedio del grupo de vacas utilizado como referencia o Base Genética
</t>
        </r>
      </text>
    </comment>
    <comment ref="N10" authorId="0">
      <text>
        <r>
          <rPr>
            <b/>
            <sz val="8"/>
            <color indexed="10"/>
            <rFont val="Tahoma"/>
            <family val="2"/>
          </rPr>
          <t>% Confiabilidad</t>
        </r>
        <r>
          <rPr>
            <b/>
            <sz val="8"/>
            <color indexed="81"/>
            <rFont val="Tahoma"/>
            <family val="2"/>
          </rPr>
          <t xml:space="preserve"> de la la evaluación genética (PTA) para la vaca respectiva
Depende de:
-Heredabilidad del rasgo
-Número de lactancias
-Cantidad de información contribuida por los parientes (p.e ancestros, parientes colaterales, hijas)</t>
        </r>
      </text>
    </comment>
    <comment ref="O10" authorId="0">
      <text>
        <r>
          <rPr>
            <b/>
            <sz val="8"/>
            <color indexed="10"/>
            <rFont val="Tahoma"/>
            <family val="2"/>
          </rPr>
          <t xml:space="preserve">Habilidad transmisora Predicha </t>
        </r>
        <r>
          <rPr>
            <b/>
            <sz val="8"/>
            <color indexed="81"/>
            <rFont val="Tahoma"/>
            <family val="2"/>
          </rPr>
          <t xml:space="preserve">PTA (kg) de la vaca dentro de la población nacional de su raza
</t>
        </r>
        <r>
          <rPr>
            <b/>
            <sz val="8"/>
            <color indexed="10"/>
            <rFont val="Tahoma"/>
            <family val="2"/>
          </rPr>
          <t xml:space="preserve">Interpretación: </t>
        </r>
        <r>
          <rPr>
            <b/>
            <sz val="8"/>
            <color indexed="81"/>
            <rFont val="Tahoma"/>
            <family val="2"/>
          </rPr>
          <t xml:space="preserve">Un PTA = +350 kg significa que bajo condiciones idénticas de manejo, se esperaría que una hija de esta vaca produzca 350 kg más que el promedio del grupo de vacas utilizado como referencia o Base Genética
</t>
        </r>
      </text>
    </comment>
    <comment ref="P10" authorId="0">
      <text>
        <r>
          <rPr>
            <b/>
            <sz val="8"/>
            <color indexed="10"/>
            <rFont val="Tahoma"/>
            <family val="2"/>
          </rPr>
          <t>% Confiabilidad</t>
        </r>
        <r>
          <rPr>
            <b/>
            <sz val="8"/>
            <color indexed="81"/>
            <rFont val="Tahoma"/>
            <family val="2"/>
          </rPr>
          <t xml:space="preserve"> de la la evaluación genética (PTA) para la vaca respectiva
Depende de:
-Heredabilidad del rasgo
-Número de lactancias
-Cantidad de información contribuida por los parientes (p.e ancestros, parientes colaterales, hijas)</t>
        </r>
      </text>
    </comment>
    <comment ref="Q10" authorId="0">
      <text>
        <r>
          <rPr>
            <b/>
            <sz val="8"/>
            <color indexed="10"/>
            <rFont val="Tahoma"/>
            <family val="2"/>
          </rPr>
          <t xml:space="preserve">Habilidad transmisora Predicha </t>
        </r>
        <r>
          <rPr>
            <b/>
            <sz val="8"/>
            <color indexed="81"/>
            <rFont val="Tahoma"/>
            <family val="2"/>
          </rPr>
          <t xml:space="preserve">PTA (días) de la vaca dentro de la población nacional de su raza
</t>
        </r>
        <r>
          <rPr>
            <b/>
            <sz val="8"/>
            <color indexed="10"/>
            <rFont val="Tahoma"/>
            <family val="2"/>
          </rPr>
          <t xml:space="preserve">Interpretación: </t>
        </r>
        <r>
          <rPr>
            <b/>
            <sz val="8"/>
            <color indexed="81"/>
            <rFont val="Tahoma"/>
            <family val="2"/>
          </rPr>
          <t xml:space="preserve">Un PTA = -0.5 para SCCS significa que bajo condiciones idénticas de manejo, se esperaría que una hija de esta vaca tenga  -1 puntos menos de SCCS que el promedio del grupo de vacas utilizado como referencia o Base Genética
</t>
        </r>
      </text>
    </comment>
    <comment ref="R10" authorId="0">
      <text>
        <r>
          <rPr>
            <sz val="8"/>
            <color indexed="81"/>
            <rFont val="Tahoma"/>
            <family val="2"/>
          </rPr>
          <t xml:space="preserve">% de confiabilidad (promedio para vacas nacidas este año)
Rango: 0 a 100
</t>
        </r>
      </text>
    </comment>
    <comment ref="S10" authorId="0">
      <text>
        <r>
          <rPr>
            <b/>
            <sz val="8"/>
            <color indexed="10"/>
            <rFont val="Tahoma"/>
            <family val="2"/>
          </rPr>
          <t xml:space="preserve">Habilidad transmisora Predicha </t>
        </r>
        <r>
          <rPr>
            <b/>
            <sz val="8"/>
            <color indexed="81"/>
            <rFont val="Tahoma"/>
            <family val="2"/>
          </rPr>
          <t xml:space="preserve">PTA (días) de la vaca dentro de la población nacional de su raza
</t>
        </r>
        <r>
          <rPr>
            <b/>
            <sz val="8"/>
            <color indexed="10"/>
            <rFont val="Tahoma"/>
            <family val="2"/>
          </rPr>
          <t xml:space="preserve">Interpretación: </t>
        </r>
        <r>
          <rPr>
            <b/>
            <sz val="8"/>
            <color indexed="81"/>
            <rFont val="Tahoma"/>
            <family val="2"/>
          </rPr>
          <t xml:space="preserve">Un PTA = -3  días significa que bajo condiciones idénticas de manejo, se esperaría que una hija de esta vaca tenga  3 días abiertos menos que el promedio del grupo de vacas utilizado como referencia o Base Genética
</t>
        </r>
      </text>
    </comment>
    <comment ref="T10" authorId="0">
      <text>
        <r>
          <rPr>
            <b/>
            <sz val="8"/>
            <color indexed="10"/>
            <rFont val="Tahoma"/>
            <family val="2"/>
          </rPr>
          <t>% Confiabilidad</t>
        </r>
        <r>
          <rPr>
            <b/>
            <sz val="8"/>
            <color indexed="81"/>
            <rFont val="Tahoma"/>
            <family val="2"/>
          </rPr>
          <t xml:space="preserve"> de la evaluación genética (PTA) para la vaca respectiva
Depende de:
-Heredabilidad del rasgo
-Número de partos
-Cantidad de información contribuida por los parientes (p.e ancestros, parientes colaterales, hijas)</t>
        </r>
      </text>
    </comment>
    <comment ref="U10" authorId="0">
      <text>
        <r>
          <rPr>
            <b/>
            <sz val="8"/>
            <color indexed="10"/>
            <rFont val="Tahoma"/>
            <family val="2"/>
          </rPr>
          <t xml:space="preserve">Habilidad transmisora Predicha </t>
        </r>
        <r>
          <rPr>
            <b/>
            <sz val="8"/>
            <color indexed="81"/>
            <rFont val="Tahoma"/>
            <family val="2"/>
          </rPr>
          <t xml:space="preserve">PTA (meses) de la vaca dentro de la población nacional de su raza
</t>
        </r>
        <r>
          <rPr>
            <b/>
            <sz val="8"/>
            <color indexed="10"/>
            <rFont val="Tahoma"/>
            <family val="2"/>
          </rPr>
          <t xml:space="preserve">Interpretación: </t>
        </r>
        <r>
          <rPr>
            <b/>
            <sz val="8"/>
            <color indexed="81"/>
            <rFont val="Tahoma"/>
            <family val="2"/>
          </rPr>
          <t xml:space="preserve">Un PTA = +3  meses significa que bajo condiciones idénticas de manejo, se esperaría que una hija de esta vaca sobreviva 3 meses más que el promedio del grupo de vacas utilizado como referencia o Base Genética
</t>
        </r>
      </text>
    </comment>
    <comment ref="V10" authorId="0">
      <text>
        <r>
          <rPr>
            <b/>
            <sz val="8"/>
            <color indexed="10"/>
            <rFont val="Tahoma"/>
            <family val="2"/>
          </rPr>
          <t>% Confiabilidad</t>
        </r>
        <r>
          <rPr>
            <b/>
            <sz val="8"/>
            <color indexed="81"/>
            <rFont val="Tahoma"/>
            <family val="2"/>
          </rPr>
          <t xml:space="preserve"> de la evaluación genética (PTA) para la vaca respectiva
Depende de:
-Heredabilidad del rasgo
-Número de lactancias
-Cantidad de información contribuida por los parientes (p.e ancestros, parientes colaterales, hijas)</t>
        </r>
      </text>
    </comment>
    <comment ref="W10" authorId="0">
      <text>
        <r>
          <rPr>
            <b/>
            <sz val="8"/>
            <color indexed="10"/>
            <rFont val="Tahoma"/>
            <family val="2"/>
          </rPr>
          <t xml:space="preserve"> Mérito Económico Relativo (Costa Rica):</t>
        </r>
        <r>
          <rPr>
            <b/>
            <sz val="8"/>
            <color indexed="81"/>
            <rFont val="Tahoma"/>
            <family val="2"/>
          </rPr>
          <t xml:space="preserve">
Diferencia esperada en Valor Económico  ($) por vida productiva del promedio de las hijas con respecto al promedio del grupo de referencia o base genética.
Se estima como: 
[$</t>
        </r>
        <r>
          <rPr>
            <b/>
            <sz val="8"/>
            <color indexed="10"/>
            <rFont val="Tahoma"/>
            <family val="2"/>
          </rPr>
          <t>v1</t>
        </r>
        <r>
          <rPr>
            <b/>
            <sz val="8"/>
            <color indexed="81"/>
            <rFont val="Tahoma"/>
            <family val="2"/>
          </rPr>
          <t>xPTA grasa + $</t>
        </r>
        <r>
          <rPr>
            <b/>
            <sz val="8"/>
            <color indexed="10"/>
            <rFont val="Tahoma"/>
            <family val="2"/>
          </rPr>
          <t>v2</t>
        </r>
        <r>
          <rPr>
            <b/>
            <sz val="8"/>
            <color indexed="81"/>
            <rFont val="Tahoma"/>
            <family val="2"/>
          </rPr>
          <t>xPTA proteína+ $</t>
        </r>
        <r>
          <rPr>
            <b/>
            <sz val="8"/>
            <color indexed="10"/>
            <rFont val="Tahoma"/>
            <family val="2"/>
          </rPr>
          <t>v3</t>
        </r>
        <r>
          <rPr>
            <b/>
            <sz val="8"/>
            <color indexed="81"/>
            <rFont val="Tahoma"/>
            <family val="2"/>
          </rPr>
          <t xml:space="preserve">xPTA Leche]*vida productiva (años)
*Los coeficientes </t>
        </r>
        <r>
          <rPr>
            <b/>
            <sz val="8"/>
            <color indexed="10"/>
            <rFont val="Tahoma"/>
            <family val="2"/>
          </rPr>
          <t>v</t>
        </r>
        <r>
          <rPr>
            <b/>
            <sz val="8"/>
            <color indexed="81"/>
            <rFont val="Tahoma"/>
            <family val="2"/>
          </rPr>
          <t xml:space="preserve"> representan el valor económico por unidad de componente. 
Ver metodología de cálculo de coeficientes </t>
        </r>
        <r>
          <rPr>
            <b/>
            <sz val="8"/>
            <color indexed="10"/>
            <rFont val="Tahoma"/>
            <family val="2"/>
          </rPr>
          <t>v</t>
        </r>
        <r>
          <rPr>
            <b/>
            <sz val="8"/>
            <color indexed="81"/>
            <rFont val="Tahoma"/>
            <family val="2"/>
          </rPr>
          <t xml:space="preserve"> en página web</t>
        </r>
      </text>
    </comment>
  </commentList>
</comments>
</file>

<file path=xl/comments3.xml><?xml version="1.0" encoding="utf-8"?>
<comments xmlns="http://schemas.openxmlformats.org/spreadsheetml/2006/main">
  <authors>
    <author xml:space="preserve"> Bernardo Vargas</author>
  </authors>
  <commentList>
    <comment ref="E6" authorId="0">
      <text>
        <r>
          <rPr>
            <sz val="8"/>
            <color indexed="81"/>
            <rFont val="Tahoma"/>
            <family val="2"/>
          </rPr>
          <t xml:space="preserve">PROMEDIO DEL GRUPO SELECCIONADO ABAJO SEGUN LOS CRITERIOS DEFINIDOS
</t>
        </r>
      </text>
    </comment>
    <comment ref="E7" authorId="0">
      <text>
        <r>
          <rPr>
            <sz val="8"/>
            <color indexed="81"/>
            <rFont val="Tahoma"/>
            <family val="2"/>
          </rPr>
          <t xml:space="preserve">NUMERO DE ANIMALES EN EL GRUPO SELECCIONADO ABAJO SEGUN LOS CRITERIOS DEFINIDOS
</t>
        </r>
      </text>
    </comment>
    <comment ref="E8" authorId="0">
      <text>
        <r>
          <rPr>
            <sz val="8"/>
            <color indexed="81"/>
            <rFont val="Tahoma"/>
            <family val="2"/>
          </rPr>
          <t xml:space="preserve">VALOR MINIMO ENTRE EL  GRUPO SELECCIONADO ABAJO SEGUN LOS CRITERIOS DEFINIDOS
</t>
        </r>
      </text>
    </comment>
    <comment ref="E9" authorId="0">
      <text>
        <r>
          <rPr>
            <sz val="8"/>
            <color indexed="81"/>
            <rFont val="Tahoma"/>
            <family val="2"/>
          </rPr>
          <t xml:space="preserve">VALOR MAXIMO ENTRE EL  GRUPO SELECCIONADO ABAJO SEGUN LOS CRITERIOS DEFINIDOS
</t>
        </r>
      </text>
    </comment>
    <comment ref="B10" authorId="0">
      <text>
        <r>
          <rPr>
            <b/>
            <sz val="8"/>
            <color indexed="81"/>
            <rFont val="Tahoma"/>
            <family val="2"/>
          </rPr>
          <t xml:space="preserve"> Código de la finca </t>
        </r>
      </text>
    </comment>
    <comment ref="C10" authorId="0">
      <text>
        <r>
          <rPr>
            <b/>
            <sz val="8"/>
            <color indexed="81"/>
            <rFont val="Tahoma"/>
            <family val="2"/>
          </rPr>
          <t>Código de Registro Genealógico</t>
        </r>
        <r>
          <rPr>
            <sz val="8"/>
            <color indexed="81"/>
            <rFont val="Tahoma"/>
            <family val="2"/>
          </rPr>
          <t xml:space="preserve">
</t>
        </r>
      </text>
    </comment>
    <comment ref="D10" authorId="0">
      <text>
        <r>
          <rPr>
            <b/>
            <sz val="8"/>
            <color indexed="81"/>
            <rFont val="Tahoma"/>
            <family val="2"/>
          </rPr>
          <t xml:space="preserve"> Identificación oficial NAAB del padre, cuando es un toro IA comprobado
*Si no existe es porque el toro no es de IA, o es IA pero no NAAB
*Puede diferir de la columna anterior ya que algunos toros pueden tener varios códigos y aquí se usa solo el primario</t>
        </r>
      </text>
    </comment>
    <comment ref="E10" authorId="0">
      <text>
        <r>
          <rPr>
            <b/>
            <sz val="8"/>
            <color indexed="81"/>
            <rFont val="Tahoma"/>
            <family val="2"/>
          </rPr>
          <t>Fecha de Nacimiento de la vaca</t>
        </r>
      </text>
    </comment>
    <comment ref="F10" authorId="0">
      <text>
        <r>
          <rPr>
            <b/>
            <sz val="8"/>
            <color indexed="81"/>
            <rFont val="Tahoma"/>
            <family val="2"/>
          </rPr>
          <t xml:space="preserve"> Fecha del </t>
        </r>
        <r>
          <rPr>
            <b/>
            <sz val="8"/>
            <color indexed="10"/>
            <rFont val="Tahoma"/>
            <family val="2"/>
          </rPr>
          <t>último parto</t>
        </r>
        <r>
          <rPr>
            <b/>
            <sz val="8"/>
            <color indexed="81"/>
            <rFont val="Tahoma"/>
            <family val="2"/>
          </rPr>
          <t xml:space="preserve"> que contribuyó a  la presente evaluación</t>
        </r>
      </text>
    </comment>
    <comment ref="G10" authorId="0">
      <text>
        <r>
          <rPr>
            <b/>
            <sz val="8"/>
            <color indexed="81"/>
            <rFont val="Tahoma"/>
            <family val="2"/>
          </rPr>
          <t xml:space="preserve"> Días en ordeño de </t>
        </r>
        <r>
          <rPr>
            <b/>
            <sz val="8"/>
            <color indexed="10"/>
            <rFont val="Tahoma"/>
            <family val="2"/>
          </rPr>
          <t>la última lactancia</t>
        </r>
        <r>
          <rPr>
            <b/>
            <sz val="8"/>
            <color indexed="81"/>
            <rFont val="Tahoma"/>
            <family val="2"/>
          </rPr>
          <t xml:space="preserve"> incluida en la presente evaluación
*Si es 305 es una lactancia terminada
*Si es menor de 305 se realiza una extensión (ver ejemplo en metodología)</t>
        </r>
      </text>
    </comment>
    <comment ref="H10" authorId="0">
      <text>
        <r>
          <rPr>
            <b/>
            <sz val="8"/>
            <color indexed="10"/>
            <rFont val="Tahoma"/>
            <family val="2"/>
          </rPr>
          <t>% Confiabilidad</t>
        </r>
        <r>
          <rPr>
            <b/>
            <sz val="8"/>
            <color indexed="81"/>
            <rFont val="Tahoma"/>
            <family val="2"/>
          </rPr>
          <t xml:space="preserve"> de la la evaluación genética (PTA) para la vaca respectiva
Depende de:
-Número de lactancias
-Cantidad de información contribuida por los parientes (p.e ancestros, parientes colaterales, hijas)</t>
        </r>
      </text>
    </comment>
    <comment ref="I10" authorId="0">
      <text>
        <r>
          <rPr>
            <b/>
            <sz val="8"/>
            <color indexed="81"/>
            <rFont val="Tahoma"/>
            <family val="2"/>
          </rPr>
          <t xml:space="preserve"> Número de lactancias (parciales o totales) que contribuyeron a la presente evaluación</t>
        </r>
      </text>
    </comment>
    <comment ref="J10" authorId="0">
      <text>
        <r>
          <rPr>
            <b/>
            <sz val="8"/>
            <color indexed="10"/>
            <rFont val="Tahoma"/>
            <family val="2"/>
          </rPr>
          <t xml:space="preserve">Habilidad transmisora Predicha </t>
        </r>
        <r>
          <rPr>
            <b/>
            <sz val="8"/>
            <color indexed="81"/>
            <rFont val="Tahoma"/>
            <family val="2"/>
          </rPr>
          <t xml:space="preserve">PTA (kg) de la vaca dentro de la población nacional de su raza
</t>
        </r>
        <r>
          <rPr>
            <b/>
            <sz val="8"/>
            <color indexed="10"/>
            <rFont val="Tahoma"/>
            <family val="2"/>
          </rPr>
          <t xml:space="preserve">Interpretación: </t>
        </r>
        <r>
          <rPr>
            <b/>
            <sz val="8"/>
            <color indexed="81"/>
            <rFont val="Tahoma"/>
            <family val="2"/>
          </rPr>
          <t xml:space="preserve">Un PTA = +350 kg significa que bajo condiciones idénticas de manejo, se esperaría que una hija de esta vaca produzca 350 kg más que el promedio del grupo de vacas utilizado como referencia o Base Genética
</t>
        </r>
      </text>
    </comment>
  </commentList>
</comments>
</file>

<file path=xl/comments4.xml><?xml version="1.0" encoding="utf-8"?>
<comments xmlns="http://schemas.openxmlformats.org/spreadsheetml/2006/main">
  <authors>
    <author xml:space="preserve"> Bernardo Vargas</author>
  </authors>
  <commentList>
    <comment ref="E6" authorId="0">
      <text>
        <r>
          <rPr>
            <sz val="8"/>
            <color indexed="81"/>
            <rFont val="Tahoma"/>
            <family val="2"/>
          </rPr>
          <t xml:space="preserve">PROMEDIO DEL GRUPO SELECCIONADO ABAJO SEGUN LOS CRITERIOS DEFINIDOS
</t>
        </r>
      </text>
    </comment>
    <comment ref="E7" authorId="0">
      <text>
        <r>
          <rPr>
            <sz val="8"/>
            <color indexed="81"/>
            <rFont val="Tahoma"/>
            <family val="2"/>
          </rPr>
          <t xml:space="preserve">NUMERO DE ANIMALES EN EL GRUPO SELECCIONADO ABAJO SEGUN LOS CRITERIOS DEFINIDOS
</t>
        </r>
      </text>
    </comment>
    <comment ref="E8" authorId="0">
      <text>
        <r>
          <rPr>
            <sz val="8"/>
            <color indexed="81"/>
            <rFont val="Tahoma"/>
            <family val="2"/>
          </rPr>
          <t xml:space="preserve">VALOR MINIMO ENTRE EL  GRUPO SELECCIONADO ABAJO SEGUN LOS CRITERIOS DEFINIDOS
</t>
        </r>
      </text>
    </comment>
    <comment ref="E9" authorId="0">
      <text>
        <r>
          <rPr>
            <sz val="8"/>
            <color indexed="81"/>
            <rFont val="Tahoma"/>
            <family val="2"/>
          </rPr>
          <t xml:space="preserve">VALOR MAXIMO ENTRE EL  GRUPO SELECCIONADO ABAJO SEGUN LOS CRITERIOS DEFINIDOS
</t>
        </r>
      </text>
    </comment>
    <comment ref="B10" authorId="0">
      <text>
        <r>
          <rPr>
            <b/>
            <sz val="8"/>
            <color indexed="81"/>
            <rFont val="Tahoma"/>
            <family val="2"/>
          </rPr>
          <t xml:space="preserve"> Código de la finca </t>
        </r>
      </text>
    </comment>
    <comment ref="C10" authorId="0">
      <text>
        <r>
          <rPr>
            <b/>
            <sz val="8"/>
            <color indexed="81"/>
            <rFont val="Tahoma"/>
            <family val="2"/>
          </rPr>
          <t>Código de Registro Genealógico</t>
        </r>
        <r>
          <rPr>
            <sz val="8"/>
            <color indexed="81"/>
            <rFont val="Tahoma"/>
            <family val="2"/>
          </rPr>
          <t xml:space="preserve">
</t>
        </r>
      </text>
    </comment>
    <comment ref="D10" authorId="0">
      <text>
        <r>
          <rPr>
            <b/>
            <sz val="8"/>
            <color indexed="81"/>
            <rFont val="Tahoma"/>
            <family val="2"/>
          </rPr>
          <t xml:space="preserve"> Identificación oficial NAAB del padre, cuando es un toro IA comprobado
*Si no existe es porque el toro no es de IA, o es IA pero no NAAB
*Puede diferir de la columna anterior ya que algunos toros pueden tener varios códigos y aquí se usa solo el primario</t>
        </r>
      </text>
    </comment>
    <comment ref="E10" authorId="0">
      <text>
        <r>
          <rPr>
            <b/>
            <sz val="8"/>
            <color indexed="81"/>
            <rFont val="Tahoma"/>
            <family val="2"/>
          </rPr>
          <t>Fecha de Nacimiento de la vaca</t>
        </r>
      </text>
    </comment>
    <comment ref="F10" authorId="0">
      <text>
        <r>
          <rPr>
            <b/>
            <sz val="8"/>
            <color indexed="81"/>
            <rFont val="Tahoma"/>
            <family val="2"/>
          </rPr>
          <t xml:space="preserve"> Fecha del </t>
        </r>
        <r>
          <rPr>
            <b/>
            <sz val="8"/>
            <color indexed="10"/>
            <rFont val="Tahoma"/>
            <family val="2"/>
          </rPr>
          <t>último parto</t>
        </r>
        <r>
          <rPr>
            <b/>
            <sz val="8"/>
            <color indexed="81"/>
            <rFont val="Tahoma"/>
            <family val="2"/>
          </rPr>
          <t xml:space="preserve"> que contribuyó a  la presente evaluación</t>
        </r>
      </text>
    </comment>
    <comment ref="G10" authorId="0">
      <text>
        <r>
          <rPr>
            <b/>
            <sz val="8"/>
            <color indexed="81"/>
            <rFont val="Tahoma"/>
            <family val="2"/>
          </rPr>
          <t xml:space="preserve"> Días en ordeño de </t>
        </r>
        <r>
          <rPr>
            <b/>
            <sz val="8"/>
            <color indexed="10"/>
            <rFont val="Tahoma"/>
            <family val="2"/>
          </rPr>
          <t>la última lactancia</t>
        </r>
        <r>
          <rPr>
            <b/>
            <sz val="8"/>
            <color indexed="81"/>
            <rFont val="Tahoma"/>
            <family val="2"/>
          </rPr>
          <t xml:space="preserve"> incluida en la presente evaluación
*Si es 305 es una lactancia terminada
*Si es menor de 305 se realiza una extensión (ver ejemplo en metodología)</t>
        </r>
      </text>
    </comment>
    <comment ref="H10" authorId="0">
      <text>
        <r>
          <rPr>
            <b/>
            <sz val="8"/>
            <color indexed="10"/>
            <rFont val="Tahoma"/>
            <family val="2"/>
          </rPr>
          <t xml:space="preserve">Habilidad transmisora Predicha </t>
        </r>
        <r>
          <rPr>
            <b/>
            <sz val="8"/>
            <color indexed="81"/>
            <rFont val="Tahoma"/>
            <family val="2"/>
          </rPr>
          <t xml:space="preserve">PTA (kg) de la vaca dentro de la población nacional de su raza
</t>
        </r>
        <r>
          <rPr>
            <b/>
            <sz val="8"/>
            <color indexed="10"/>
            <rFont val="Tahoma"/>
            <family val="2"/>
          </rPr>
          <t xml:space="preserve">Interpretación: </t>
        </r>
        <r>
          <rPr>
            <b/>
            <sz val="8"/>
            <color indexed="81"/>
            <rFont val="Tahoma"/>
            <family val="2"/>
          </rPr>
          <t xml:space="preserve">Un PTA = +350 kg significa que bajo condiciones idénticas de manejo, se esperaría que una hija de esta vaca produzca 350 kg más que el promedio del grupo de vacas utilizado como referencia o Base Genética
</t>
        </r>
      </text>
    </comment>
    <comment ref="I10" authorId="0">
      <text>
        <r>
          <rPr>
            <b/>
            <sz val="8"/>
            <color indexed="10"/>
            <rFont val="Tahoma"/>
            <family val="2"/>
          </rPr>
          <t>% Confiabilidad</t>
        </r>
        <r>
          <rPr>
            <b/>
            <sz val="8"/>
            <color indexed="81"/>
            <rFont val="Tahoma"/>
            <family val="2"/>
          </rPr>
          <t xml:space="preserve"> de la la evaluación genética (PTA) para la vaca respectiva
Depende de:
-Número de lactancias
-Cantidad de información contribuida por los parientes (p.e ancestros, parientes colaterales, hijas)</t>
        </r>
      </text>
    </comment>
    <comment ref="J10" authorId="0">
      <text>
        <r>
          <rPr>
            <b/>
            <sz val="8"/>
            <color indexed="81"/>
            <rFont val="Tahoma"/>
            <family val="2"/>
          </rPr>
          <t xml:space="preserve"> Número de lactancias (parciales o totales) que contribuyeron a la presente evaluación</t>
        </r>
      </text>
    </comment>
    <comment ref="K10" authorId="0">
      <text>
        <r>
          <rPr>
            <b/>
            <sz val="8"/>
            <color indexed="10"/>
            <rFont val="Tahoma"/>
            <family val="2"/>
          </rPr>
          <t xml:space="preserve">Habilidad transmisora Predicha </t>
        </r>
        <r>
          <rPr>
            <b/>
            <sz val="8"/>
            <color indexed="81"/>
            <rFont val="Tahoma"/>
            <family val="2"/>
          </rPr>
          <t xml:space="preserve">PTA (kg) de la vaca dentro de la población nacional de su raza
</t>
        </r>
        <r>
          <rPr>
            <b/>
            <sz val="8"/>
            <color indexed="10"/>
            <rFont val="Tahoma"/>
            <family val="2"/>
          </rPr>
          <t xml:space="preserve">Interpretación: </t>
        </r>
        <r>
          <rPr>
            <b/>
            <sz val="8"/>
            <color indexed="81"/>
            <rFont val="Tahoma"/>
            <family val="2"/>
          </rPr>
          <t xml:space="preserve">Un PTA = +350 kg significa que bajo condiciones idénticas de manejo, se esperaría que una hija de esta vaca produzca 350 kg más que el promedio del grupo de vacas utilizado como referencia o Base Genética
</t>
        </r>
      </text>
    </comment>
    <comment ref="L10" authorId="0">
      <text>
        <r>
          <rPr>
            <b/>
            <sz val="8"/>
            <color indexed="10"/>
            <rFont val="Tahoma"/>
            <family val="2"/>
          </rPr>
          <t>% Confiabilidad</t>
        </r>
        <r>
          <rPr>
            <b/>
            <sz val="8"/>
            <color indexed="81"/>
            <rFont val="Tahoma"/>
            <family val="2"/>
          </rPr>
          <t xml:space="preserve"> de la la evaluación genética (PTA) para la vaca respectiva
Depende de:
-Heredabilidad del rasgo
-Número de lactancias
-Cantidad de información contribuida por los parientes (p.e ancestros, parientes colaterales, hijas)</t>
        </r>
      </text>
    </comment>
    <comment ref="M10" authorId="0">
      <text>
        <r>
          <rPr>
            <b/>
            <sz val="8"/>
            <color indexed="10"/>
            <rFont val="Tahoma"/>
            <family val="2"/>
          </rPr>
          <t xml:space="preserve">Habilidad transmisora Predicha </t>
        </r>
        <r>
          <rPr>
            <b/>
            <sz val="8"/>
            <color indexed="81"/>
            <rFont val="Tahoma"/>
            <family val="2"/>
          </rPr>
          <t xml:space="preserve">PTA (kg) de la vaca dentro de la población nacional de su raza
</t>
        </r>
        <r>
          <rPr>
            <b/>
            <sz val="8"/>
            <color indexed="10"/>
            <rFont val="Tahoma"/>
            <family val="2"/>
          </rPr>
          <t xml:space="preserve">Interpretación: </t>
        </r>
        <r>
          <rPr>
            <b/>
            <sz val="8"/>
            <color indexed="81"/>
            <rFont val="Tahoma"/>
            <family val="2"/>
          </rPr>
          <t xml:space="preserve">Un PTA = +350 kg significa que bajo condiciones idénticas de manejo, se esperaría que una hija de esta vaca produzca 350 kg más que el promedio del grupo de vacas utilizado como referencia o Base Genética
</t>
        </r>
      </text>
    </comment>
    <comment ref="N10" authorId="0">
      <text>
        <r>
          <rPr>
            <b/>
            <sz val="8"/>
            <color indexed="10"/>
            <rFont val="Tahoma"/>
            <family val="2"/>
          </rPr>
          <t>% Confiabilidad</t>
        </r>
        <r>
          <rPr>
            <b/>
            <sz val="8"/>
            <color indexed="81"/>
            <rFont val="Tahoma"/>
            <family val="2"/>
          </rPr>
          <t xml:space="preserve"> de la la evaluación genética (PTA) para la vaca respectiva
Depende de:
-Heredabilidad del rasgo
-Número de lactancias
-Cantidad de información contribuida por los parientes (p.e ancestros, parientes colaterales, hijas)</t>
        </r>
      </text>
    </comment>
    <comment ref="O10" authorId="0">
      <text>
        <r>
          <rPr>
            <b/>
            <sz val="8"/>
            <color indexed="10"/>
            <rFont val="Tahoma"/>
            <family val="2"/>
          </rPr>
          <t xml:space="preserve">Habilidad transmisora Predicha </t>
        </r>
        <r>
          <rPr>
            <b/>
            <sz val="8"/>
            <color indexed="81"/>
            <rFont val="Tahoma"/>
            <family val="2"/>
          </rPr>
          <t xml:space="preserve">PTA (kg) de la vaca dentro de la población nacional de su raza
</t>
        </r>
        <r>
          <rPr>
            <b/>
            <sz val="8"/>
            <color indexed="10"/>
            <rFont val="Tahoma"/>
            <family val="2"/>
          </rPr>
          <t xml:space="preserve">Interpretación: </t>
        </r>
        <r>
          <rPr>
            <b/>
            <sz val="8"/>
            <color indexed="81"/>
            <rFont val="Tahoma"/>
            <family val="2"/>
          </rPr>
          <t xml:space="preserve">Un PTA = +350 kg significa que bajo condiciones idénticas de manejo, se esperaría que una hija de esta vaca produzca 350 kg más que el promedio del grupo de vacas utilizado como referencia o Base Genética
</t>
        </r>
      </text>
    </comment>
    <comment ref="P10" authorId="0">
      <text>
        <r>
          <rPr>
            <b/>
            <sz val="8"/>
            <color indexed="10"/>
            <rFont val="Tahoma"/>
            <family val="2"/>
          </rPr>
          <t>% Confiabilidad</t>
        </r>
        <r>
          <rPr>
            <b/>
            <sz val="8"/>
            <color indexed="81"/>
            <rFont val="Tahoma"/>
            <family val="2"/>
          </rPr>
          <t xml:space="preserve"> de la la evaluación genética (PTA) para la vaca respectiva
Depende de:
-Heredabilidad del rasgo
-Número de lactancias
-Cantidad de información contribuida por los parientes (p.e ancestros, parientes colaterales, hijas)</t>
        </r>
      </text>
    </comment>
    <comment ref="Q10" authorId="0">
      <text>
        <r>
          <rPr>
            <b/>
            <sz val="8"/>
            <color indexed="10"/>
            <rFont val="Tahoma"/>
            <family val="2"/>
          </rPr>
          <t xml:space="preserve">Habilidad transmisora Predicha </t>
        </r>
        <r>
          <rPr>
            <b/>
            <sz val="8"/>
            <color indexed="81"/>
            <rFont val="Tahoma"/>
            <family val="2"/>
          </rPr>
          <t xml:space="preserve">PTA (días) de la vaca dentro de la población nacional de su raza
</t>
        </r>
        <r>
          <rPr>
            <b/>
            <sz val="8"/>
            <color indexed="10"/>
            <rFont val="Tahoma"/>
            <family val="2"/>
          </rPr>
          <t xml:space="preserve">Interpretación: </t>
        </r>
        <r>
          <rPr>
            <b/>
            <sz val="8"/>
            <color indexed="81"/>
            <rFont val="Tahoma"/>
            <family val="2"/>
          </rPr>
          <t xml:space="preserve">Un PTA = -0.5 para SCCS significa que bajo condiciones idénticas de manejo, se esperaría que una hija de esta vaca tenga  -1 puntos menos de SCCS que el promedio del grupo de vacas utilizado como referencia o Base Genética
</t>
        </r>
      </text>
    </comment>
    <comment ref="R10" authorId="0">
      <text>
        <r>
          <rPr>
            <sz val="8"/>
            <color indexed="81"/>
            <rFont val="Tahoma"/>
            <family val="2"/>
          </rPr>
          <t xml:space="preserve">% de confiabilidad (promedio para vacas nacidas este año)
Rango: 0 a 100
</t>
        </r>
      </text>
    </comment>
    <comment ref="S10" authorId="0">
      <text>
        <r>
          <rPr>
            <b/>
            <sz val="8"/>
            <color indexed="10"/>
            <rFont val="Tahoma"/>
            <family val="2"/>
          </rPr>
          <t xml:space="preserve">Habilidad transmisora Predicha </t>
        </r>
        <r>
          <rPr>
            <b/>
            <sz val="8"/>
            <color indexed="81"/>
            <rFont val="Tahoma"/>
            <family val="2"/>
          </rPr>
          <t xml:space="preserve">PTA (días) de la vaca dentro de la población nacional de su raza
</t>
        </r>
        <r>
          <rPr>
            <b/>
            <sz val="8"/>
            <color indexed="10"/>
            <rFont val="Tahoma"/>
            <family val="2"/>
          </rPr>
          <t xml:space="preserve">Interpretación: </t>
        </r>
        <r>
          <rPr>
            <b/>
            <sz val="8"/>
            <color indexed="81"/>
            <rFont val="Tahoma"/>
            <family val="2"/>
          </rPr>
          <t xml:space="preserve">Un PTA = -3  días significa que bajo condiciones idénticas de manejo, se esperaría que una hija de esta vaca tenga  3 días abiertos menos que el promedio del grupo de vacas utilizado como referencia o Base Genética
</t>
        </r>
      </text>
    </comment>
    <comment ref="T10" authorId="0">
      <text>
        <r>
          <rPr>
            <b/>
            <sz val="8"/>
            <color indexed="10"/>
            <rFont val="Tahoma"/>
            <family val="2"/>
          </rPr>
          <t>% Confiabilidad</t>
        </r>
        <r>
          <rPr>
            <b/>
            <sz val="8"/>
            <color indexed="81"/>
            <rFont val="Tahoma"/>
            <family val="2"/>
          </rPr>
          <t xml:space="preserve"> de la evaluación genética (PTA) para la vaca respectiva
Depende de:
-Heredabilidad del rasgo
-Número de partos
-Cantidad de información contribuida por los parientes (p.e ancestros, parientes colaterales, hijas)</t>
        </r>
      </text>
    </comment>
    <comment ref="U10" authorId="0">
      <text>
        <r>
          <rPr>
            <b/>
            <sz val="8"/>
            <color indexed="10"/>
            <rFont val="Tahoma"/>
            <family val="2"/>
          </rPr>
          <t xml:space="preserve">Habilidad transmisora Predicha </t>
        </r>
        <r>
          <rPr>
            <b/>
            <sz val="8"/>
            <color indexed="81"/>
            <rFont val="Tahoma"/>
            <family val="2"/>
          </rPr>
          <t xml:space="preserve">PTA (meses) de la vaca dentro de la población nacional de su raza
</t>
        </r>
        <r>
          <rPr>
            <b/>
            <sz val="8"/>
            <color indexed="10"/>
            <rFont val="Tahoma"/>
            <family val="2"/>
          </rPr>
          <t xml:space="preserve">Interpretación: </t>
        </r>
        <r>
          <rPr>
            <b/>
            <sz val="8"/>
            <color indexed="81"/>
            <rFont val="Tahoma"/>
            <family val="2"/>
          </rPr>
          <t xml:space="preserve">Un PTA = +3  meses significa que bajo condiciones idénticas de manejo, se esperaría que una hija de esta vaca sobreviva 3 meses más que el promedio del grupo de vacas utilizado como referencia o Base Genética
</t>
        </r>
      </text>
    </comment>
    <comment ref="V10" authorId="0">
      <text>
        <r>
          <rPr>
            <b/>
            <sz val="8"/>
            <color indexed="10"/>
            <rFont val="Tahoma"/>
            <family val="2"/>
          </rPr>
          <t>% Confiabilidad</t>
        </r>
        <r>
          <rPr>
            <b/>
            <sz val="8"/>
            <color indexed="81"/>
            <rFont val="Tahoma"/>
            <family val="2"/>
          </rPr>
          <t xml:space="preserve"> de la evaluación genética (PTA) para la vaca respectiva
Depende de:
-Heredabilidad del rasgo
-Número de lactancias
-Cantidad de información contribuida por los parientes (p.e ancestros, parientes colaterales, hijas)</t>
        </r>
      </text>
    </comment>
    <comment ref="W10" authorId="0">
      <text>
        <r>
          <rPr>
            <b/>
            <sz val="8"/>
            <color indexed="10"/>
            <rFont val="Tahoma"/>
            <family val="2"/>
          </rPr>
          <t xml:space="preserve"> Mérito Económico Relativo (Costa Rica):</t>
        </r>
        <r>
          <rPr>
            <b/>
            <sz val="8"/>
            <color indexed="81"/>
            <rFont val="Tahoma"/>
            <family val="2"/>
          </rPr>
          <t xml:space="preserve">
Diferencia esperada en Valor Económico  ($) por vida productiva del promedio de las hijas con respecto al promedio del grupo de referencia o base genética.
Se estima como: 
[$</t>
        </r>
        <r>
          <rPr>
            <b/>
            <sz val="8"/>
            <color indexed="10"/>
            <rFont val="Tahoma"/>
            <family val="2"/>
          </rPr>
          <t>v1</t>
        </r>
        <r>
          <rPr>
            <b/>
            <sz val="8"/>
            <color indexed="81"/>
            <rFont val="Tahoma"/>
            <family val="2"/>
          </rPr>
          <t>xPTA grasa + $</t>
        </r>
        <r>
          <rPr>
            <b/>
            <sz val="8"/>
            <color indexed="10"/>
            <rFont val="Tahoma"/>
            <family val="2"/>
          </rPr>
          <t>v2</t>
        </r>
        <r>
          <rPr>
            <b/>
            <sz val="8"/>
            <color indexed="81"/>
            <rFont val="Tahoma"/>
            <family val="2"/>
          </rPr>
          <t>xPTA proteína+ $</t>
        </r>
        <r>
          <rPr>
            <b/>
            <sz val="8"/>
            <color indexed="10"/>
            <rFont val="Tahoma"/>
            <family val="2"/>
          </rPr>
          <t>v3</t>
        </r>
        <r>
          <rPr>
            <b/>
            <sz val="8"/>
            <color indexed="81"/>
            <rFont val="Tahoma"/>
            <family val="2"/>
          </rPr>
          <t xml:space="preserve">xPTA Leche]*vida productiva (años)
*Los coeficientes </t>
        </r>
        <r>
          <rPr>
            <b/>
            <sz val="8"/>
            <color indexed="10"/>
            <rFont val="Tahoma"/>
            <family val="2"/>
          </rPr>
          <t>v</t>
        </r>
        <r>
          <rPr>
            <b/>
            <sz val="8"/>
            <color indexed="81"/>
            <rFont val="Tahoma"/>
            <family val="2"/>
          </rPr>
          <t xml:space="preserve"> representan el valor económico por unidad de componente. 
Ver metodología de cálculo de coeficientes </t>
        </r>
        <r>
          <rPr>
            <b/>
            <sz val="8"/>
            <color indexed="10"/>
            <rFont val="Tahoma"/>
            <family val="2"/>
          </rPr>
          <t>v</t>
        </r>
        <r>
          <rPr>
            <b/>
            <sz val="8"/>
            <color indexed="81"/>
            <rFont val="Tahoma"/>
            <family val="2"/>
          </rPr>
          <t xml:space="preserve"> en página web</t>
        </r>
      </text>
    </comment>
  </commentList>
</comments>
</file>

<file path=xl/comments5.xml><?xml version="1.0" encoding="utf-8"?>
<comments xmlns="http://schemas.openxmlformats.org/spreadsheetml/2006/main">
  <authors>
    <author>BVL</author>
  </authors>
  <commentList>
    <comment ref="C4" authorId="0">
      <text>
        <r>
          <rPr>
            <b/>
            <sz val="9"/>
            <color indexed="81"/>
            <rFont val="Tahoma"/>
            <family val="2"/>
          </rPr>
          <t>BVL:</t>
        </r>
        <r>
          <rPr>
            <sz val="9"/>
            <color indexed="81"/>
            <rFont val="Tahoma"/>
            <family val="2"/>
          </rPr>
          <t xml:space="preserve">
***PRIMER PASO: DEBEN REVISARSE TODAS LAS FINCAS PRESENTES EN LOS ARCHIVOS DE PROD Y MER PARA AGREGAR A COD_FIN AQUELLAS QUE SEAN NUEVAS
****ESTA COLUMNA DEBE ESTAR SORTEADA DE MENOR A MAYOR PARA Q LA FUNCION DE BUSQUEDA TRABAJE CORRECTAMENTE</t>
        </r>
      </text>
    </comment>
    <comment ref="F5" authorId="0">
      <text>
        <r>
          <rPr>
            <b/>
            <sz val="9"/>
            <color indexed="81"/>
            <rFont val="Tahoma"/>
            <family val="2"/>
          </rPr>
          <t>BVL:</t>
        </r>
        <r>
          <rPr>
            <sz val="9"/>
            <color indexed="81"/>
            <rFont val="Tahoma"/>
            <family val="2"/>
          </rPr>
          <t xml:space="preserve">
ACTUALIZAR CON BASE EN LA SALIDA DEL PROGRAMA 2 Y DEL ARCHIVO fincaseliteact.csv</t>
        </r>
      </text>
    </comment>
    <comment ref="C43" authorId="0">
      <text>
        <r>
          <rPr>
            <b/>
            <sz val="9"/>
            <color indexed="81"/>
            <rFont val="Tahoma"/>
            <family val="2"/>
          </rPr>
          <t>BVL:</t>
        </r>
        <r>
          <rPr>
            <sz val="9"/>
            <color indexed="81"/>
            <rFont val="Tahoma"/>
            <family val="2"/>
          </rPr>
          <t xml:space="preserve">
ANTES 490016</t>
        </r>
      </text>
    </comment>
    <comment ref="C56" authorId="0">
      <text>
        <r>
          <rPr>
            <b/>
            <sz val="9"/>
            <color indexed="81"/>
            <rFont val="Tahoma"/>
            <family val="2"/>
          </rPr>
          <t>BVL:</t>
        </r>
        <r>
          <rPr>
            <sz val="9"/>
            <color indexed="81"/>
            <rFont val="Tahoma"/>
            <family val="2"/>
          </rPr>
          <t xml:space="preserve">
ANTES 1690001</t>
        </r>
      </text>
    </comment>
  </commentList>
</comments>
</file>

<file path=xl/comments6.xml><?xml version="1.0" encoding="utf-8"?>
<comments xmlns="http://schemas.openxmlformats.org/spreadsheetml/2006/main">
  <authors>
    <author>BVL</author>
  </authors>
  <commentList>
    <comment ref="D12" authorId="0">
      <text>
        <r>
          <rPr>
            <b/>
            <sz val="9"/>
            <color indexed="81"/>
            <rFont val="Tahoma"/>
            <family val="2"/>
          </rPr>
          <t>BVL:</t>
        </r>
        <r>
          <rPr>
            <sz val="9"/>
            <color indexed="81"/>
            <rFont val="Tahoma"/>
            <family val="2"/>
          </rPr>
          <t xml:space="preserve">
NO EXISTE?</t>
        </r>
      </text>
    </comment>
    <comment ref="E17" authorId="0">
      <text>
        <r>
          <rPr>
            <b/>
            <sz val="9"/>
            <color indexed="81"/>
            <rFont val="Tahoma"/>
            <family val="2"/>
          </rPr>
          <t>BVL:</t>
        </r>
        <r>
          <rPr>
            <sz val="9"/>
            <color indexed="81"/>
            <rFont val="Tahoma"/>
            <family val="2"/>
          </rPr>
          <t xml:space="preserve">
FALTA UN NÚMERO POSIBLEMENTE
</t>
        </r>
      </text>
    </comment>
  </commentList>
</comments>
</file>

<file path=xl/sharedStrings.xml><?xml version="1.0" encoding="utf-8"?>
<sst xmlns="http://schemas.openxmlformats.org/spreadsheetml/2006/main" count="670" uniqueCount="407">
  <si>
    <t>Finca</t>
  </si>
  <si>
    <t>029HO09155</t>
  </si>
  <si>
    <t xml:space="preserve">1 lactancia con al menos 200 d en ordeño </t>
  </si>
  <si>
    <t>Una frecuencia de pesaje no mayor a 21 d (en promedio) durante la última lactancia registrada</t>
  </si>
  <si>
    <t xml:space="preserve">Mínimo  de información disponible: </t>
  </si>
  <si>
    <t>LECHE</t>
  </si>
  <si>
    <t>GRASA</t>
  </si>
  <si>
    <t>PROTEINA</t>
  </si>
  <si>
    <t>Nacim</t>
  </si>
  <si>
    <t>Parto</t>
  </si>
  <si>
    <t>DEO</t>
  </si>
  <si>
    <t>097HO00076</t>
  </si>
  <si>
    <t>006HO00817</t>
  </si>
  <si>
    <t>023HO00604</t>
  </si>
  <si>
    <t>029HO07732</t>
  </si>
  <si>
    <t>007HO06076</t>
  </si>
  <si>
    <t>011HO05137</t>
  </si>
  <si>
    <t>Una confiabilidad mayor al 30% (para PTA Leche)</t>
  </si>
  <si>
    <t>►</t>
  </si>
  <si>
    <t>min==&gt;</t>
  </si>
  <si>
    <t>max==&gt;</t>
  </si>
  <si>
    <t>Total general</t>
  </si>
  <si>
    <t>PTAL</t>
  </si>
  <si>
    <t>ConfL</t>
  </si>
  <si>
    <t>LacL</t>
  </si>
  <si>
    <t>PTAG</t>
  </si>
  <si>
    <t>ConfG</t>
  </si>
  <si>
    <t>PTAP</t>
  </si>
  <si>
    <t>ConfP</t>
  </si>
  <si>
    <t>$MER</t>
  </si>
  <si>
    <t>DIAS ABIERTOS</t>
  </si>
  <si>
    <t>PTAVP</t>
  </si>
  <si>
    <t>ConfVP</t>
  </si>
  <si>
    <t>n==&gt;</t>
  </si>
  <si>
    <t>Promedio de $MER</t>
  </si>
  <si>
    <t>Promedio de PTAL</t>
  </si>
  <si>
    <t>PTADA</t>
  </si>
  <si>
    <t>ConfDA</t>
  </si>
  <si>
    <t>promedio==&gt;</t>
  </si>
  <si>
    <t xml:space="preserve">Además deben contar con un estimado de Vida Productiva </t>
  </si>
  <si>
    <t>011HO06414</t>
  </si>
  <si>
    <t>Registro</t>
  </si>
  <si>
    <t>Hato</t>
  </si>
  <si>
    <t xml:space="preserve">Padre </t>
  </si>
  <si>
    <t>Pos</t>
  </si>
  <si>
    <t>VIDA</t>
  </si>
  <si>
    <t>PRODUCTIVA</t>
  </si>
  <si>
    <t>LAP</t>
  </si>
  <si>
    <t>GSB</t>
  </si>
  <si>
    <t>MOS</t>
  </si>
  <si>
    <t>ADN</t>
  </si>
  <si>
    <t>HSF</t>
  </si>
  <si>
    <t>FEP</t>
  </si>
  <si>
    <t>FLK</t>
  </si>
  <si>
    <t>GVI</t>
  </si>
  <si>
    <t>HLP</t>
  </si>
  <si>
    <t>GPA</t>
  </si>
  <si>
    <t>HRE</t>
  </si>
  <si>
    <t>HLL</t>
  </si>
  <si>
    <t>Criador</t>
  </si>
  <si>
    <t>Código</t>
  </si>
  <si>
    <t>HLM</t>
  </si>
  <si>
    <t>n_MER</t>
  </si>
  <si>
    <t>n_PTAL</t>
  </si>
  <si>
    <t>HSA</t>
  </si>
  <si>
    <t>cheq MER</t>
  </si>
  <si>
    <t>029HO10799</t>
  </si>
  <si>
    <t>Total 81447</t>
  </si>
  <si>
    <t>Total 82012</t>
  </si>
  <si>
    <t>Total 82307</t>
  </si>
  <si>
    <t>Total 83788</t>
  </si>
  <si>
    <t>Total 85780</t>
  </si>
  <si>
    <t>Total 1260001</t>
  </si>
  <si>
    <t>Total 2840001</t>
  </si>
  <si>
    <t>Total 180001</t>
  </si>
  <si>
    <t>097HO03689</t>
  </si>
  <si>
    <t>507HO07515</t>
  </si>
  <si>
    <t>014HO02687</t>
  </si>
  <si>
    <t>029HO10644</t>
  </si>
  <si>
    <t>198HO00030</t>
  </si>
  <si>
    <t>Total 106500002</t>
  </si>
  <si>
    <t>Total 3600001</t>
  </si>
  <si>
    <t>Total 102960001</t>
  </si>
  <si>
    <t>Total 86898</t>
  </si>
  <si>
    <t>ARMUR DE C.A.</t>
  </si>
  <si>
    <t>ARM</t>
  </si>
  <si>
    <t>HLI</t>
  </si>
  <si>
    <t>HET</t>
  </si>
  <si>
    <t>014HO02696</t>
  </si>
  <si>
    <t>029HO11396</t>
  </si>
  <si>
    <t>Total 96180</t>
  </si>
  <si>
    <t>PTASCCS</t>
  </si>
  <si>
    <t>ConfSCCS</t>
  </si>
  <si>
    <t>097HO04794</t>
  </si>
  <si>
    <t>LT26</t>
  </si>
  <si>
    <t>CELULAS SOMATICAS</t>
  </si>
  <si>
    <t>Total 89078</t>
  </si>
  <si>
    <t>Total 550003</t>
  </si>
  <si>
    <t>Total 93870</t>
  </si>
  <si>
    <t>Total 91234</t>
  </si>
  <si>
    <t>Total 93864</t>
  </si>
  <si>
    <t>Total 79978</t>
  </si>
  <si>
    <t>Total 82314</t>
  </si>
  <si>
    <t>TOTAL</t>
  </si>
  <si>
    <t>029HO10793</t>
  </si>
  <si>
    <t>073HO02479</t>
  </si>
  <si>
    <t>029HO11014</t>
  </si>
  <si>
    <t>094HO11395</t>
  </si>
  <si>
    <t>097HO01349</t>
  </si>
  <si>
    <t>029HO11631</t>
  </si>
  <si>
    <t>Total 81810</t>
  </si>
  <si>
    <t>Total 84592</t>
  </si>
  <si>
    <t>Total 89622</t>
  </si>
  <si>
    <t>Total 82306</t>
  </si>
  <si>
    <t>Total 88171</t>
  </si>
  <si>
    <t>Total 96171</t>
  </si>
  <si>
    <t>Total 93003</t>
  </si>
  <si>
    <t>Total 96095</t>
  </si>
  <si>
    <t>Total 1890027</t>
  </si>
  <si>
    <t>Total 94635</t>
  </si>
  <si>
    <t>Total 96215</t>
  </si>
  <si>
    <t>Total 86741</t>
  </si>
  <si>
    <t>Total 89611</t>
  </si>
  <si>
    <t>029HO11355</t>
  </si>
  <si>
    <t>029HO00856</t>
  </si>
  <si>
    <t>097HO03318</t>
  </si>
  <si>
    <t>014HO03597</t>
  </si>
  <si>
    <t>029HO10301</t>
  </si>
  <si>
    <t>97H4914</t>
  </si>
  <si>
    <t>Total 86095</t>
  </si>
  <si>
    <t>Total 86101</t>
  </si>
  <si>
    <t>Total 98119</t>
  </si>
  <si>
    <t>Total 98130</t>
  </si>
  <si>
    <t>Total 98131</t>
  </si>
  <si>
    <t>Total 93866</t>
  </si>
  <si>
    <t>Total 90643</t>
  </si>
  <si>
    <t>Total 93439</t>
  </si>
  <si>
    <t>Total 98068</t>
  </si>
  <si>
    <t>Total 93440</t>
  </si>
  <si>
    <t>Total 96093</t>
  </si>
  <si>
    <t>ISL</t>
  </si>
  <si>
    <t>ISA</t>
  </si>
  <si>
    <t>ESP</t>
  </si>
  <si>
    <t>EL JAULAR DEL POAS</t>
  </si>
  <si>
    <t>SIGIFREDO MURILLO</t>
  </si>
  <si>
    <t>JAU</t>
  </si>
  <si>
    <t>SLU</t>
  </si>
  <si>
    <t>SAN LUIS</t>
  </si>
  <si>
    <t>007HO06972</t>
  </si>
  <si>
    <t>073HO02239</t>
  </si>
  <si>
    <t>014HO05434</t>
  </si>
  <si>
    <t>011HO08342</t>
  </si>
  <si>
    <t>029HO13110</t>
  </si>
  <si>
    <t>094HO10809</t>
  </si>
  <si>
    <t>200HO04608</t>
  </si>
  <si>
    <t>SOLIDOS TOTALES</t>
  </si>
  <si>
    <t>PTA_ST</t>
  </si>
  <si>
    <t>Conf_ST</t>
  </si>
  <si>
    <t>Total 80001</t>
  </si>
  <si>
    <t>Total 91821</t>
  </si>
  <si>
    <t>Total 79972</t>
  </si>
  <si>
    <t>Total 99232</t>
  </si>
  <si>
    <t>Total 2760001</t>
  </si>
  <si>
    <t>Total 89571</t>
  </si>
  <si>
    <t>Total 93421</t>
  </si>
  <si>
    <t>Total 96367</t>
  </si>
  <si>
    <t>Total 89632</t>
  </si>
  <si>
    <t>Total 85743</t>
  </si>
  <si>
    <t>Total 98894</t>
  </si>
  <si>
    <t>Total 81008</t>
  </si>
  <si>
    <t>Total 106500005</t>
  </si>
  <si>
    <t>Total 97109</t>
  </si>
  <si>
    <t>Total 87002</t>
  </si>
  <si>
    <t>Total 86754</t>
  </si>
  <si>
    <t>Total 92011</t>
  </si>
  <si>
    <t>014HO03738</t>
  </si>
  <si>
    <t>007JE00670</t>
  </si>
  <si>
    <t>122JE05198</t>
  </si>
  <si>
    <t>009JE00202</t>
  </si>
  <si>
    <t>014JE00473</t>
  </si>
  <si>
    <t>001JE00604</t>
  </si>
  <si>
    <t>J5050</t>
  </si>
  <si>
    <t>029JE03252</t>
  </si>
  <si>
    <t>007JE00535</t>
  </si>
  <si>
    <t>007JE00472</t>
  </si>
  <si>
    <t>001JE00480</t>
  </si>
  <si>
    <t>097JE00534</t>
  </si>
  <si>
    <t>007JE00715</t>
  </si>
  <si>
    <t>014JE00446</t>
  </si>
  <si>
    <t>029JE03301</t>
  </si>
  <si>
    <t>029JE03241</t>
  </si>
  <si>
    <t>007JE00605</t>
  </si>
  <si>
    <t>014JE00415</t>
  </si>
  <si>
    <t>HACIENDA LA ILUSION</t>
  </si>
  <si>
    <t>JOSE ALBERTO URGELLES</t>
  </si>
  <si>
    <t>EL ZANJON</t>
  </si>
  <si>
    <t>ZENON SANABRIA</t>
  </si>
  <si>
    <t>GANADERA VIMA</t>
  </si>
  <si>
    <t>OSCAR MARTINEZ SEGURA</t>
  </si>
  <si>
    <t>GANADERA MARAYA S.A.</t>
  </si>
  <si>
    <t>DR.JOSE RAFAEL ARAYA ROJAS</t>
  </si>
  <si>
    <t>GANADERA PARANA</t>
  </si>
  <si>
    <t>JUAN AGUSTIN ROJAS</t>
  </si>
  <si>
    <t>FINCA EL PEDREGAL</t>
  </si>
  <si>
    <t>AGROPECUARIA LA QUESERA S.A.</t>
  </si>
  <si>
    <t>HACIENDA EL PEDREGAL</t>
  </si>
  <si>
    <t>LA ISABELITA DE POAS S.A.</t>
  </si>
  <si>
    <t>OMAR MURILLO HERRERA</t>
  </si>
  <si>
    <t>HACIENDA SANTA FE</t>
  </si>
  <si>
    <t>PECUARIA INTERNACIONAL QUEBRAD</t>
  </si>
  <si>
    <t>LA ESPANOLA</t>
  </si>
  <si>
    <t>JORGE BENAVIDES</t>
  </si>
  <si>
    <t>HACIENDA LA LIMA</t>
  </si>
  <si>
    <t>MANUEL COLLADO SOBRADO</t>
  </si>
  <si>
    <t>HACIENDA EL TITORAL</t>
  </si>
  <si>
    <t>MANUEL ARAYA SOLANO</t>
  </si>
  <si>
    <t>HACIENDA RETES</t>
  </si>
  <si>
    <t>EL ENCINAL S.A.</t>
  </si>
  <si>
    <t>SAMANA S.A.</t>
  </si>
  <si>
    <t>FRANCIS DUCOUDRAY</t>
  </si>
  <si>
    <t>COLONIA VERDE MAR S.A.</t>
  </si>
  <si>
    <t>HACIENDA MANUELITA S.A.</t>
  </si>
  <si>
    <t>GANADERA SAN BOSCO</t>
  </si>
  <si>
    <t>ALLAN MONTERO</t>
  </si>
  <si>
    <t>DORVAL S.A</t>
  </si>
  <si>
    <t>ROBERTO VARGAS GILLEN</t>
  </si>
  <si>
    <t>EL PIZOTE</t>
  </si>
  <si>
    <t>LOS ALPES DEL PIZOTE S.A.</t>
  </si>
  <si>
    <t>TOTOMA</t>
  </si>
  <si>
    <t>AGRICOLA TOTOMA S.A.</t>
  </si>
  <si>
    <t>MOSCHI S.A</t>
  </si>
  <si>
    <t>STEINVORTH STEFFEN CHRISTIAN</t>
  </si>
  <si>
    <t>LA ISLA</t>
  </si>
  <si>
    <t>JEANETTE IVANKOVICH CRUZ</t>
  </si>
  <si>
    <t>SUC. ANTONIO MARIN BARRIENTOS</t>
  </si>
  <si>
    <t>FINCA LA KATIUSKA</t>
  </si>
  <si>
    <t>VIOLETA ARTINANO ARAUJO Y JUAN</t>
  </si>
  <si>
    <t>HEP</t>
  </si>
  <si>
    <t>CVM</t>
  </si>
  <si>
    <t>HMA</t>
  </si>
  <si>
    <t>DRV</t>
  </si>
  <si>
    <t>EZJ</t>
  </si>
  <si>
    <t>GMR</t>
  </si>
  <si>
    <t>AÑO</t>
  </si>
  <si>
    <t>MES</t>
  </si>
  <si>
    <t>SIGLAS</t>
  </si>
  <si>
    <t>HOLSTEIN</t>
  </si>
  <si>
    <t>JERSEY</t>
  </si>
  <si>
    <t>AGROGANADERA MONTERO S.A.</t>
  </si>
  <si>
    <t>OTTO MONTERO</t>
  </si>
  <si>
    <t>HACIENDA PASQUI S.A.</t>
  </si>
  <si>
    <t>ING. JOSE JOAQUIN JIMENEZ ZAMO</t>
  </si>
  <si>
    <t>GANADERA EL PLANTON</t>
  </si>
  <si>
    <t>ALVARO Y JULIO SANCHO PIEDRA</t>
  </si>
  <si>
    <t>FINCA LA QUESERA</t>
  </si>
  <si>
    <t>ISAIAS GOMEZ VIQUEZ</t>
  </si>
  <si>
    <t>HACIENDA LA BEATRIZ LTDA.</t>
  </si>
  <si>
    <t>BERNARDO GARCIA U.</t>
  </si>
  <si>
    <t>HACIENDA EL PLANTON</t>
  </si>
  <si>
    <t>ALVARO Y JULIO SANCHO</t>
  </si>
  <si>
    <t>AGROPECUARIA DULCE NOMBRE</t>
  </si>
  <si>
    <t>RODRIGO CUBERO</t>
  </si>
  <si>
    <t>TEN FE LTDA.</t>
  </si>
  <si>
    <t>ZAGUANES S.A</t>
  </si>
  <si>
    <t>ALBERTO ACOSTA DENT</t>
  </si>
  <si>
    <t>EDIMU S.A.</t>
  </si>
  <si>
    <t>HACIENDA SAN JUAN LAJAS</t>
  </si>
  <si>
    <t>NORE GOMEZ</t>
  </si>
  <si>
    <t>EDI</t>
  </si>
  <si>
    <t>HSJ</t>
  </si>
  <si>
    <t>FLQ</t>
  </si>
  <si>
    <t>HLB</t>
  </si>
  <si>
    <t>HPL</t>
  </si>
  <si>
    <t>HTF</t>
  </si>
  <si>
    <t>ZAG</t>
  </si>
  <si>
    <t>TOT</t>
  </si>
  <si>
    <t>AGM</t>
  </si>
  <si>
    <t>HPQ</t>
  </si>
  <si>
    <t>GPL</t>
  </si>
  <si>
    <t>EAB</t>
  </si>
  <si>
    <t>007HO06759</t>
  </si>
  <si>
    <t>Posición</t>
  </si>
  <si>
    <r>
      <t>VACAS HOLSTEIN REGISTRADAS -</t>
    </r>
    <r>
      <rPr>
        <b/>
        <sz val="8"/>
        <color indexed="10"/>
        <rFont val="Trebuchet MS"/>
        <family val="2"/>
      </rPr>
      <t xml:space="preserve"> ALTA PRODUCCION</t>
    </r>
  </si>
  <si>
    <r>
      <t>VACAS HOLSTEIN REGISTRADAS -</t>
    </r>
    <r>
      <rPr>
        <b/>
        <sz val="8"/>
        <color indexed="10"/>
        <rFont val="Trebuchet MS"/>
        <family val="2"/>
      </rPr>
      <t xml:space="preserve"> ALTO MERITO ECONOMICO RELATIVO</t>
    </r>
  </si>
  <si>
    <t xml:space="preserve">MERITO </t>
  </si>
  <si>
    <t>ECONOMICO</t>
  </si>
  <si>
    <r>
      <t xml:space="preserve">VACAS JERSEY REGISTRADAS </t>
    </r>
    <r>
      <rPr>
        <b/>
        <sz val="8"/>
        <color indexed="10"/>
        <rFont val="Trebuchet MS"/>
        <family val="2"/>
      </rPr>
      <t>- ALTA PRODUCCION</t>
    </r>
  </si>
  <si>
    <r>
      <t xml:space="preserve">VACAS JERSEY REGISTRADAS - </t>
    </r>
    <r>
      <rPr>
        <b/>
        <sz val="8"/>
        <color indexed="10"/>
        <rFont val="Trebuchet MS"/>
        <family val="2"/>
      </rPr>
      <t>ALTO MERITO ECONOMICO RELATIVO</t>
    </r>
  </si>
  <si>
    <t>Tener un último parto registrado en los 18 meses previos a la evaluación</t>
  </si>
  <si>
    <t>VACAS DE ALTA PRODUCCION (se ordenan por PTA_leche):</t>
  </si>
  <si>
    <r>
      <t>Presente en el hato (</t>
    </r>
    <r>
      <rPr>
        <sz val="11"/>
        <color indexed="10"/>
        <rFont val="Calibri"/>
        <family val="2"/>
      </rPr>
      <t>a la fecha de actualización de la  finca en VAMPP</t>
    </r>
    <r>
      <rPr>
        <sz val="11"/>
        <color indexed="8"/>
        <rFont val="Calibri"/>
        <family val="2"/>
      </rPr>
      <t xml:space="preserve">) </t>
    </r>
  </si>
  <si>
    <t>Padre y madre identificados</t>
  </si>
  <si>
    <t xml:space="preserve">Dentro del grupo de hembras que cumplen estos requisitos se identifican para cada raza </t>
  </si>
  <si>
    <t>VACAS DE ALTO MERITO (se ordenan por Mérito Económico Relativo-MER):</t>
  </si>
  <si>
    <t>También deben cumplir todos los requisitos anteriores</t>
  </si>
  <si>
    <t xml:space="preserve">Además deben tener al menos 1 lactancia con datos de grasa, proteína y CONTEO DE CELULAS SOMATICAS </t>
  </si>
  <si>
    <t>VACAS ELITE REGISTRADAS :</t>
  </si>
  <si>
    <t>PRIMER REQUISITO DE INCLUSION:</t>
  </si>
  <si>
    <t>Estar inscrita en el  registro genealógico  de las razas HOLSTEIN o JERSEY (debidamente indicado en VAMPP)</t>
  </si>
  <si>
    <r>
      <t xml:space="preserve">las 50 vacas superiores según su </t>
    </r>
    <r>
      <rPr>
        <sz val="11"/>
        <color indexed="10"/>
        <rFont val="Calibri"/>
        <family val="2"/>
      </rPr>
      <t>PTA para producción de leche</t>
    </r>
  </si>
  <si>
    <r>
      <t xml:space="preserve">las 50 vacas superiores según su </t>
    </r>
    <r>
      <rPr>
        <sz val="11"/>
        <color indexed="10"/>
        <rFont val="Calibri"/>
        <family val="2"/>
      </rPr>
      <t xml:space="preserve">Mérito Económico Relativo MER </t>
    </r>
  </si>
  <si>
    <t>029HO13246</t>
  </si>
  <si>
    <t>007HO08221</t>
  </si>
  <si>
    <t>029JE03346</t>
  </si>
  <si>
    <t>014JE00374</t>
  </si>
  <si>
    <t>014HO03726</t>
  </si>
  <si>
    <t>029HO11111</t>
  </si>
  <si>
    <t>029HO13426</t>
  </si>
  <si>
    <t>007JE00707</t>
  </si>
  <si>
    <t>HAL</t>
  </si>
  <si>
    <t>029HO13226</t>
  </si>
  <si>
    <t>011HO06116</t>
  </si>
  <si>
    <t>011HO04272</t>
  </si>
  <si>
    <t>011HO08600</t>
  </si>
  <si>
    <t>007JE00590</t>
  </si>
  <si>
    <t>014JE00484</t>
  </si>
  <si>
    <t>JEDNK301</t>
  </si>
  <si>
    <t>007JE01000</t>
  </si>
  <si>
    <t>HACIENDA ALASKA</t>
  </si>
  <si>
    <t>CARLOS PEREZ CENTENO</t>
  </si>
  <si>
    <t>Gtot</t>
  </si>
  <si>
    <t>029HO09436</t>
  </si>
  <si>
    <t>HACIENDA TERRANOVA</t>
  </si>
  <si>
    <t>RICARDO GURDIAN</t>
  </si>
  <si>
    <t>HTR</t>
  </si>
  <si>
    <t>FINCA LA BONITA</t>
  </si>
  <si>
    <t>JEREMY ARAYA ROJAS</t>
  </si>
  <si>
    <t>FBO</t>
  </si>
  <si>
    <t>HDA LA GEORGINA</t>
  </si>
  <si>
    <t>JORGE GONZALEZ GONZALEZ</t>
  </si>
  <si>
    <t>HLG</t>
  </si>
  <si>
    <t>029HO13080</t>
  </si>
  <si>
    <t>007HO07367</t>
  </si>
  <si>
    <t>014HO05560</t>
  </si>
  <si>
    <t>014HO05394</t>
  </si>
  <si>
    <t>014JE00600</t>
  </si>
  <si>
    <t>200JE00103</t>
  </si>
  <si>
    <t>014JE00408</t>
  </si>
  <si>
    <t>007JE00865</t>
  </si>
  <si>
    <t>SOCIEDAD AGRICOLA COTO MONGE L</t>
  </si>
  <si>
    <t>SACM LTDA</t>
  </si>
  <si>
    <t>ACM</t>
  </si>
  <si>
    <t>EL ANGEL S.A.</t>
  </si>
  <si>
    <t>HEA</t>
  </si>
  <si>
    <t>FINCA LA SELVA VARA BLANCA S.A</t>
  </si>
  <si>
    <t>LA SELVA</t>
  </si>
  <si>
    <t>FLS</t>
  </si>
  <si>
    <t>HUL</t>
  </si>
  <si>
    <t>HACIENDA ULYMAR</t>
  </si>
  <si>
    <t>FAMILIA ULETT MARTINEZ</t>
  </si>
  <si>
    <t>EDIMU JERSEY</t>
  </si>
  <si>
    <t>HACIENDA LA PAZ</t>
  </si>
  <si>
    <t>MAURICIO GURDIAN HURTADO</t>
  </si>
  <si>
    <t>EL ABANICO S.A.</t>
  </si>
  <si>
    <t>JUAN VICENTE HERRERA B.</t>
  </si>
  <si>
    <t>AGROPECUARIA VARA BLANCA S.A.</t>
  </si>
  <si>
    <t>JAIME F. HARRINGTON S.</t>
  </si>
  <si>
    <t>FINCA</t>
  </si>
  <si>
    <t>PADRE</t>
  </si>
  <si>
    <t>NUM_VAMPP</t>
  </si>
  <si>
    <t>NUM REGISTRO</t>
  </si>
  <si>
    <t>014HO03831</t>
  </si>
  <si>
    <t>007HO09165</t>
  </si>
  <si>
    <t>014HO04481</t>
  </si>
  <si>
    <t>029HO14142</t>
  </si>
  <si>
    <t>007HO07536</t>
  </si>
  <si>
    <t>011HO09497</t>
  </si>
  <si>
    <t>011HO08477</t>
  </si>
  <si>
    <t>029HO11931</t>
  </si>
  <si>
    <t>097HO01650</t>
  </si>
  <si>
    <t>007HO06960</t>
  </si>
  <si>
    <t>200HO05592</t>
  </si>
  <si>
    <t>007HO06302</t>
  </si>
  <si>
    <t>014JE00533</t>
  </si>
  <si>
    <t>001JE00672</t>
  </si>
  <si>
    <t>001JE00576</t>
  </si>
  <si>
    <t>014JE00576</t>
  </si>
  <si>
    <t>001JE00711</t>
  </si>
  <si>
    <t>029JE03510</t>
  </si>
  <si>
    <t>200JE00989</t>
  </si>
  <si>
    <t>007JE00714</t>
  </si>
  <si>
    <t>147JE06187</t>
  </si>
  <si>
    <t>029JE03271</t>
  </si>
  <si>
    <t>007JE00156</t>
  </si>
  <si>
    <t>007JE00780</t>
  </si>
  <si>
    <t>029JE03314</t>
  </si>
  <si>
    <t>LA JUANITA</t>
  </si>
  <si>
    <t>HACIENDA CHICUA S.A.</t>
  </si>
  <si>
    <t>HCA</t>
  </si>
  <si>
    <t>GABRIEL ANTONIO PANIAGUA LEDEZ</t>
  </si>
  <si>
    <t>GABRIEL PANIAGUA LEDEZMA</t>
  </si>
  <si>
    <t>FINCA XINIA</t>
  </si>
  <si>
    <t>FXG</t>
  </si>
  <si>
    <t>LA FLORY</t>
  </si>
  <si>
    <t>JORGE EDUARDO VARGAS ALFARO</t>
  </si>
  <si>
    <t>FLF</t>
  </si>
  <si>
    <t>XINIA GOMEZ</t>
  </si>
  <si>
    <t>FGP</t>
  </si>
  <si>
    <t>097HO4914</t>
  </si>
  <si>
    <t>FALTAN 2 NUMEROS AL FINAL</t>
  </si>
  <si>
    <t>104687-G</t>
  </si>
  <si>
    <t>102808-G</t>
  </si>
  <si>
    <t>97132-G</t>
  </si>
  <si>
    <t>finca</t>
  </si>
  <si>
    <t>vaca</t>
  </si>
  <si>
    <t>padre</t>
  </si>
  <si>
    <t>correcto</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</si>
</sst>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0.0"/>
    <numFmt numFmtId="165" formatCode="0000000"/>
    <numFmt numFmtId="166" formatCode="000000000"/>
    <numFmt numFmtId="167" formatCode="mmm\-yyyy"/>
    <numFmt numFmtId="168" formatCode="mmmyy"/>
    <numFmt numFmtId="169" formatCode="mmmm\-yyyy"/>
  </numFmts>
  <fonts count="51" x14ac:knownFonts="1">
    <font>
      <sz val="10"/>
      <name val="Arial"/>
    </font>
    <font>
      <sz val="11"/>
      <color indexed="8"/>
      <name val="Calibri"/>
      <family val="2"/>
    </font>
    <font>
      <b/>
      <sz val="8"/>
      <color indexed="81"/>
      <name val="Tahoma"/>
      <family val="2"/>
    </font>
    <font>
      <sz val="8"/>
      <color indexed="81"/>
      <name val="Tahoma"/>
      <family val="2"/>
    </font>
    <font>
      <sz val="8"/>
      <name val="Arial"/>
      <family val="2"/>
    </font>
    <font>
      <b/>
      <sz val="8"/>
      <color indexed="10"/>
      <name val="Tahoma"/>
      <family val="2"/>
    </font>
    <font>
      <sz val="10"/>
      <color indexed="8"/>
      <name val="Arial"/>
      <family val="2"/>
    </font>
    <font>
      <sz val="10"/>
      <color indexed="8"/>
      <name val="Arial"/>
      <family val="2"/>
    </font>
    <font>
      <b/>
      <sz val="10"/>
      <color indexed="12"/>
      <name val="Arial"/>
      <family val="2"/>
    </font>
    <font>
      <b/>
      <sz val="10"/>
      <name val="Arial"/>
      <family val="2"/>
    </font>
    <font>
      <b/>
      <u/>
      <sz val="10"/>
      <name val="Arial"/>
      <family val="2"/>
    </font>
    <font>
      <sz val="10"/>
      <name val="Arial"/>
      <family val="2"/>
    </font>
    <font>
      <sz val="8"/>
      <color indexed="8"/>
      <name val="Trebuchet MS"/>
      <family val="2"/>
    </font>
    <font>
      <i/>
      <sz val="8"/>
      <color indexed="8"/>
      <name val="Trebuchet MS"/>
      <family val="2"/>
    </font>
    <font>
      <b/>
      <sz val="8"/>
      <color indexed="8"/>
      <name val="Trebuchet MS"/>
      <family val="2"/>
    </font>
    <font>
      <b/>
      <u/>
      <sz val="8"/>
      <color indexed="8"/>
      <name val="Trebuchet MS"/>
      <family val="2"/>
    </font>
    <font>
      <b/>
      <i/>
      <sz val="8"/>
      <color indexed="8"/>
      <name val="Trebuchet MS"/>
      <family val="2"/>
    </font>
    <font>
      <u/>
      <sz val="8"/>
      <color indexed="8"/>
      <name val="Arial"/>
      <family val="2"/>
    </font>
    <font>
      <b/>
      <u/>
      <sz val="8"/>
      <color indexed="8"/>
      <name val="Arial"/>
      <family val="2"/>
    </font>
    <font>
      <b/>
      <u/>
      <sz val="8"/>
      <name val="Trebuchet MS"/>
      <family val="2"/>
    </font>
    <font>
      <sz val="8"/>
      <name val="Trebuchet MS"/>
      <family val="2"/>
    </font>
    <font>
      <b/>
      <sz val="8"/>
      <name val="Trebuchet MS"/>
      <family val="2"/>
    </font>
    <font>
      <b/>
      <i/>
      <sz val="8"/>
      <name val="Trebuchet MS"/>
      <family val="2"/>
    </font>
    <font>
      <b/>
      <i/>
      <u/>
      <sz val="8"/>
      <name val="Trebuchet MS"/>
      <family val="2"/>
    </font>
    <font>
      <sz val="11"/>
      <color indexed="10"/>
      <name val="Calibri"/>
      <family val="2"/>
    </font>
    <font>
      <b/>
      <sz val="8"/>
      <color indexed="10"/>
      <name val="Trebuchet MS"/>
      <family val="2"/>
    </font>
    <font>
      <sz val="11"/>
      <name val="Calibri"/>
      <family val="2"/>
    </font>
    <font>
      <b/>
      <sz val="11"/>
      <color indexed="12"/>
      <name val="Calibri"/>
      <family val="2"/>
    </font>
    <font>
      <sz val="11"/>
      <color indexed="12"/>
      <name val="Calibri"/>
      <family val="2"/>
    </font>
    <font>
      <sz val="11"/>
      <color theme="1"/>
      <name val="Calibri"/>
      <family val="2"/>
      <scheme val="minor"/>
    </font>
    <font>
      <sz val="11"/>
      <color theme="0"/>
      <name val="Calibri"/>
      <family val="2"/>
      <scheme val="minor"/>
    </font>
    <font>
      <sz val="11"/>
      <color rgb="FF00610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1"/>
      <color theme="3"/>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1"/>
      <name val="Calibri"/>
      <family val="2"/>
      <scheme val="minor"/>
    </font>
    <font>
      <sz val="8"/>
      <color theme="1"/>
      <name val="Trebuchet MS"/>
      <family val="2"/>
    </font>
    <font>
      <sz val="8"/>
      <color rgb="FFFF0000"/>
      <name val="Trebuchet MS"/>
      <family val="2"/>
    </font>
    <font>
      <sz val="9"/>
      <color indexed="81"/>
      <name val="Tahoma"/>
      <family val="2"/>
    </font>
    <font>
      <b/>
      <sz val="9"/>
      <color indexed="81"/>
      <name val="Tahoma"/>
      <family val="2"/>
    </font>
    <font>
      <sz val="11"/>
      <name val="Calibri"/>
      <family val="2"/>
      <scheme val="minor"/>
    </font>
  </fonts>
  <fills count="38">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rgb="FFCCFFCC"/>
        <bgColor indexed="64"/>
      </patternFill>
    </fill>
    <fill>
      <patternFill patternType="solid">
        <fgColor rgb="FFFFFF00"/>
        <bgColor indexed="64"/>
      </patternFill>
    </fill>
  </fills>
  <borders count="37">
    <border>
      <left/>
      <right/>
      <top/>
      <bottom/>
      <diagonal/>
    </border>
    <border>
      <left style="thin">
        <color indexed="8"/>
      </left>
      <right/>
      <top style="thin">
        <color indexed="8"/>
      </top>
      <bottom/>
      <diagonal/>
    </border>
    <border>
      <left style="thin">
        <color indexed="65"/>
      </left>
      <right/>
      <top style="thin">
        <color indexed="8"/>
      </top>
      <bottom/>
      <diagonal/>
    </border>
    <border>
      <left style="thin">
        <color indexed="8"/>
      </left>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style="thin">
        <color indexed="8"/>
      </left>
      <right/>
      <top/>
      <bottom/>
      <diagonal/>
    </border>
    <border>
      <left style="thin">
        <color indexed="65"/>
      </left>
      <right style="thin">
        <color indexed="8"/>
      </right>
      <top style="thin">
        <color indexed="8"/>
      </top>
      <bottom/>
      <diagonal/>
    </border>
    <border>
      <left/>
      <right/>
      <top style="thin">
        <color indexed="8"/>
      </top>
      <bottom/>
      <diagonal/>
    </border>
    <border>
      <left/>
      <right/>
      <top style="thin">
        <color indexed="8"/>
      </top>
      <bottom style="thin">
        <color indexed="8"/>
      </bottom>
      <diagonal/>
    </border>
    <border>
      <left style="thin">
        <color indexed="8"/>
      </left>
      <right/>
      <top/>
      <bottom style="thin">
        <color indexed="8"/>
      </bottom>
      <diagonal/>
    </border>
    <border>
      <left/>
      <right style="thin">
        <color indexed="8"/>
      </right>
      <top style="thin">
        <color indexed="8"/>
      </top>
      <bottom/>
      <diagonal/>
    </border>
    <border>
      <left/>
      <right style="thin">
        <color indexed="8"/>
      </right>
      <top/>
      <bottom/>
      <diagonal/>
    </border>
    <border>
      <left/>
      <right/>
      <top/>
      <bottom style="thin">
        <color indexed="8"/>
      </bottom>
      <diagonal/>
    </border>
    <border>
      <left/>
      <right style="thin">
        <color indexed="8"/>
      </right>
      <top/>
      <bottom style="thin">
        <color indexed="8"/>
      </bottom>
      <diagonal/>
    </border>
    <border>
      <left/>
      <right style="double">
        <color indexed="64"/>
      </right>
      <top/>
      <bottom/>
      <diagonal/>
    </border>
    <border>
      <left style="thin">
        <color indexed="65"/>
      </left>
      <right/>
      <top style="thin">
        <color indexed="8"/>
      </top>
      <bottom style="thin">
        <color indexed="8"/>
      </bottom>
      <diagonal/>
    </border>
    <border>
      <left style="thin">
        <color indexed="8"/>
      </left>
      <right/>
      <top style="thin">
        <color indexed="65"/>
      </top>
      <bottom/>
      <diagonal/>
    </border>
    <border>
      <left style="double">
        <color indexed="64"/>
      </left>
      <right style="double">
        <color indexed="64"/>
      </right>
      <top/>
      <bottom/>
      <diagonal/>
    </border>
    <border>
      <left style="double">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s>
  <cellStyleXfs count="44">
    <xf numFmtId="0" fontId="0" fillId="0" borderId="0"/>
    <xf numFmtId="0" fontId="29" fillId="4" borderId="0" applyNumberFormat="0" applyBorder="0" applyAlignment="0" applyProtection="0"/>
    <xf numFmtId="0" fontId="29" fillId="5" borderId="0" applyNumberFormat="0" applyBorder="0" applyAlignment="0" applyProtection="0"/>
    <xf numFmtId="0" fontId="29" fillId="6" borderId="0" applyNumberFormat="0" applyBorder="0" applyAlignment="0" applyProtection="0"/>
    <xf numFmtId="0" fontId="29" fillId="7" borderId="0" applyNumberFormat="0" applyBorder="0" applyAlignment="0" applyProtection="0"/>
    <xf numFmtId="0" fontId="29" fillId="8" borderId="0" applyNumberFormat="0" applyBorder="0" applyAlignment="0" applyProtection="0"/>
    <xf numFmtId="0" fontId="29" fillId="9" borderId="0" applyNumberFormat="0" applyBorder="0" applyAlignment="0" applyProtection="0"/>
    <xf numFmtId="0" fontId="29" fillId="10" borderId="0" applyNumberFormat="0" applyBorder="0" applyAlignment="0" applyProtection="0"/>
    <xf numFmtId="0" fontId="29" fillId="11" borderId="0" applyNumberFormat="0" applyBorder="0" applyAlignment="0" applyProtection="0"/>
    <xf numFmtId="0" fontId="29" fillId="12" borderId="0" applyNumberFormat="0" applyBorder="0" applyAlignment="0" applyProtection="0"/>
    <xf numFmtId="0" fontId="29" fillId="13" borderId="0" applyNumberFormat="0" applyBorder="0" applyAlignment="0" applyProtection="0"/>
    <xf numFmtId="0" fontId="29" fillId="14" borderId="0" applyNumberFormat="0" applyBorder="0" applyAlignment="0" applyProtection="0"/>
    <xf numFmtId="0" fontId="29" fillId="15" borderId="0" applyNumberFormat="0" applyBorder="0" applyAlignment="0" applyProtection="0"/>
    <xf numFmtId="0" fontId="30" fillId="16" borderId="0" applyNumberFormat="0" applyBorder="0" applyAlignment="0" applyProtection="0"/>
    <xf numFmtId="0" fontId="30" fillId="17" borderId="0" applyNumberFormat="0" applyBorder="0" applyAlignment="0" applyProtection="0"/>
    <xf numFmtId="0" fontId="30" fillId="18" borderId="0" applyNumberFormat="0" applyBorder="0" applyAlignment="0" applyProtection="0"/>
    <xf numFmtId="0" fontId="30" fillId="19" borderId="0" applyNumberFormat="0" applyBorder="0" applyAlignment="0" applyProtection="0"/>
    <xf numFmtId="0" fontId="30" fillId="20" borderId="0" applyNumberFormat="0" applyBorder="0" applyAlignment="0" applyProtection="0"/>
    <xf numFmtId="0" fontId="30" fillId="21" borderId="0" applyNumberFormat="0" applyBorder="0" applyAlignment="0" applyProtection="0"/>
    <xf numFmtId="0" fontId="31" fillId="22" borderId="0" applyNumberFormat="0" applyBorder="0" applyAlignment="0" applyProtection="0"/>
    <xf numFmtId="0" fontId="32" fillId="23" borderId="28" applyNumberFormat="0" applyAlignment="0" applyProtection="0"/>
    <xf numFmtId="0" fontId="33" fillId="24" borderId="29" applyNumberFormat="0" applyAlignment="0" applyProtection="0"/>
    <xf numFmtId="0" fontId="34" fillId="0" borderId="30" applyNumberFormat="0" applyFill="0" applyAlignment="0" applyProtection="0"/>
    <xf numFmtId="0" fontId="35" fillId="0" borderId="0" applyNumberFormat="0" applyFill="0" applyBorder="0" applyAlignment="0" applyProtection="0"/>
    <xf numFmtId="0" fontId="30" fillId="25" borderId="0" applyNumberFormat="0" applyBorder="0" applyAlignment="0" applyProtection="0"/>
    <xf numFmtId="0" fontId="30" fillId="26" borderId="0" applyNumberFormat="0" applyBorder="0" applyAlignment="0" applyProtection="0"/>
    <xf numFmtId="0" fontId="30" fillId="27" borderId="0" applyNumberFormat="0" applyBorder="0" applyAlignment="0" applyProtection="0"/>
    <xf numFmtId="0" fontId="30" fillId="28" borderId="0" applyNumberFormat="0" applyBorder="0" applyAlignment="0" applyProtection="0"/>
    <xf numFmtId="0" fontId="30" fillId="29" borderId="0" applyNumberFormat="0" applyBorder="0" applyAlignment="0" applyProtection="0"/>
    <xf numFmtId="0" fontId="30" fillId="30" borderId="0" applyNumberFormat="0" applyBorder="0" applyAlignment="0" applyProtection="0"/>
    <xf numFmtId="0" fontId="36" fillId="31" borderId="28" applyNumberFormat="0" applyAlignment="0" applyProtection="0"/>
    <xf numFmtId="0" fontId="37" fillId="32" borderId="0" applyNumberFormat="0" applyBorder="0" applyAlignment="0" applyProtection="0"/>
    <xf numFmtId="0" fontId="38" fillId="33" borderId="0" applyNumberFormat="0" applyBorder="0" applyAlignment="0" applyProtection="0"/>
    <xf numFmtId="0" fontId="11" fillId="0" borderId="0"/>
    <xf numFmtId="0" fontId="29" fillId="0" borderId="0"/>
    <xf numFmtId="0" fontId="29" fillId="34" borderId="31" applyNumberFormat="0" applyFont="0" applyAlignment="0" applyProtection="0"/>
    <xf numFmtId="0" fontId="39" fillId="23" borderId="32" applyNumberFormat="0" applyAlignment="0" applyProtection="0"/>
    <xf numFmtId="0" fontId="40" fillId="0" borderId="0" applyNumberFormat="0" applyFill="0" applyBorder="0" applyAlignment="0" applyProtection="0"/>
    <xf numFmtId="0" fontId="41" fillId="0" borderId="0" applyNumberFormat="0" applyFill="0" applyBorder="0" applyAlignment="0" applyProtection="0"/>
    <xf numFmtId="0" fontId="42" fillId="0" borderId="0" applyNumberFormat="0" applyFill="0" applyBorder="0" applyAlignment="0" applyProtection="0"/>
    <xf numFmtId="0" fontId="43" fillId="0" borderId="33" applyNumberFormat="0" applyFill="0" applyAlignment="0" applyProtection="0"/>
    <xf numFmtId="0" fontId="44" fillId="0" borderId="34" applyNumberFormat="0" applyFill="0" applyAlignment="0" applyProtection="0"/>
    <xf numFmtId="0" fontId="35" fillId="0" borderId="35" applyNumberFormat="0" applyFill="0" applyAlignment="0" applyProtection="0"/>
    <xf numFmtId="0" fontId="45" fillId="0" borderId="36" applyNumberFormat="0" applyFill="0" applyAlignment="0" applyProtection="0"/>
  </cellStyleXfs>
  <cellXfs count="313">
    <xf numFmtId="0" fontId="0" fillId="0" borderId="0" xfId="0"/>
    <xf numFmtId="0" fontId="7" fillId="2" borderId="0" xfId="0" applyFont="1" applyFill="1" applyBorder="1"/>
    <xf numFmtId="0" fontId="0" fillId="0" borderId="1" xfId="0" applyBorder="1"/>
    <xf numFmtId="0" fontId="0" fillId="0" borderId="2" xfId="0" applyBorder="1"/>
    <xf numFmtId="0" fontId="0" fillId="0" borderId="1" xfId="0" pivotButton="1" applyBorder="1"/>
    <xf numFmtId="0" fontId="0" fillId="0" borderId="3" xfId="0" applyBorder="1"/>
    <xf numFmtId="0" fontId="0" fillId="0" borderId="4" xfId="0" applyBorder="1"/>
    <xf numFmtId="0" fontId="0" fillId="0" borderId="4" xfId="0" applyNumberFormat="1" applyBorder="1"/>
    <xf numFmtId="0" fontId="0" fillId="0" borderId="5" xfId="0" applyNumberFormat="1" applyBorder="1"/>
    <xf numFmtId="0" fontId="0" fillId="0" borderId="6" xfId="0" applyBorder="1"/>
    <xf numFmtId="0" fontId="0" fillId="0" borderId="7" xfId="0" applyBorder="1"/>
    <xf numFmtId="0" fontId="0" fillId="0" borderId="1" xfId="0" applyNumberFormat="1" applyBorder="1"/>
    <xf numFmtId="0" fontId="0" fillId="0" borderId="6" xfId="0" applyNumberFormat="1" applyBorder="1"/>
    <xf numFmtId="0" fontId="0" fillId="0" borderId="3" xfId="0" applyNumberFormat="1" applyBorder="1"/>
    <xf numFmtId="0" fontId="0" fillId="0" borderId="8" xfId="0" applyBorder="1"/>
    <xf numFmtId="0" fontId="0" fillId="0" borderId="8" xfId="0" applyNumberFormat="1" applyBorder="1"/>
    <xf numFmtId="0" fontId="0" fillId="0" borderId="0" xfId="0" applyNumberFormat="1"/>
    <xf numFmtId="0" fontId="0" fillId="0" borderId="9" xfId="0" applyNumberFormat="1" applyBorder="1"/>
    <xf numFmtId="0" fontId="0" fillId="0" borderId="10" xfId="0" applyBorder="1"/>
    <xf numFmtId="0" fontId="0" fillId="0" borderId="11" xfId="0" applyBorder="1"/>
    <xf numFmtId="0" fontId="0" fillId="0" borderId="11" xfId="0" applyNumberFormat="1" applyBorder="1"/>
    <xf numFmtId="0" fontId="0" fillId="0" borderId="12" xfId="0" applyNumberFormat="1" applyBorder="1"/>
    <xf numFmtId="0" fontId="0" fillId="0" borderId="10" xfId="0" applyNumberFormat="1" applyBorder="1"/>
    <xf numFmtId="0" fontId="0" fillId="0" borderId="13" xfId="0" applyNumberFormat="1" applyBorder="1"/>
    <xf numFmtId="0" fontId="0" fillId="0" borderId="14" xfId="0" applyNumberFormat="1" applyBorder="1"/>
    <xf numFmtId="0" fontId="0" fillId="0" borderId="16" xfId="0" applyBorder="1"/>
    <xf numFmtId="0" fontId="0" fillId="0" borderId="17" xfId="0" applyBorder="1"/>
    <xf numFmtId="0" fontId="20" fillId="0" borderId="0" xfId="33" applyFont="1" applyFill="1" applyAlignment="1">
      <alignment vertical="top" wrapText="1"/>
    </xf>
    <xf numFmtId="1" fontId="46" fillId="35" borderId="0" xfId="0" applyNumberFormat="1" applyFont="1" applyFill="1" applyBorder="1" applyAlignment="1">
      <alignment horizontal="left"/>
    </xf>
    <xf numFmtId="1" fontId="46" fillId="35" borderId="15" xfId="0" applyNumberFormat="1" applyFont="1" applyFill="1" applyBorder="1" applyAlignment="1">
      <alignment horizontal="left"/>
    </xf>
    <xf numFmtId="0" fontId="6" fillId="2" borderId="0" xfId="0" applyFont="1" applyFill="1" applyBorder="1" applyAlignment="1">
      <alignment horizontal="left" indent="1"/>
    </xf>
    <xf numFmtId="166" fontId="20" fillId="0" borderId="0" xfId="33" applyNumberFormat="1" applyFont="1" applyFill="1" applyAlignment="1">
      <alignment vertical="top" wrapText="1"/>
    </xf>
    <xf numFmtId="0" fontId="20" fillId="0" borderId="0" xfId="33" applyFont="1" applyFill="1"/>
    <xf numFmtId="0" fontId="20" fillId="0" borderId="0" xfId="33" applyFont="1" applyFill="1" applyAlignment="1">
      <alignment horizontal="center"/>
    </xf>
    <xf numFmtId="0" fontId="12" fillId="2" borderId="0" xfId="33" applyFont="1" applyFill="1" applyAlignment="1">
      <alignment horizontal="right"/>
    </xf>
    <xf numFmtId="164" fontId="12" fillId="2" borderId="0" xfId="33" applyNumberFormat="1" applyFont="1" applyFill="1" applyBorder="1" applyAlignment="1">
      <alignment horizontal="left"/>
    </xf>
    <xf numFmtId="0" fontId="12" fillId="2" borderId="0" xfId="33" applyFont="1" applyFill="1" applyAlignment="1">
      <alignment horizontal="center"/>
    </xf>
    <xf numFmtId="164" fontId="12" fillId="2" borderId="0" xfId="33" applyNumberFormat="1" applyFont="1" applyFill="1" applyBorder="1" applyAlignment="1">
      <alignment horizontal="right"/>
    </xf>
    <xf numFmtId="0" fontId="12" fillId="2" borderId="15" xfId="33" applyFont="1" applyFill="1" applyBorder="1" applyAlignment="1">
      <alignment horizontal="center"/>
    </xf>
    <xf numFmtId="0" fontId="12" fillId="2" borderId="0" xfId="33" applyFont="1" applyFill="1" applyBorder="1" applyAlignment="1">
      <alignment horizontal="center"/>
    </xf>
    <xf numFmtId="1" fontId="12" fillId="2" borderId="0" xfId="33" applyNumberFormat="1" applyFont="1" applyFill="1" applyAlignment="1">
      <alignment horizontal="center"/>
    </xf>
    <xf numFmtId="164" fontId="12" fillId="2" borderId="0" xfId="33" applyNumberFormat="1" applyFont="1" applyFill="1" applyAlignment="1">
      <alignment horizontal="center"/>
    </xf>
    <xf numFmtId="17" fontId="12" fillId="2" borderId="0" xfId="33" applyNumberFormat="1" applyFont="1" applyFill="1" applyAlignment="1">
      <alignment horizontal="center"/>
    </xf>
    <xf numFmtId="17" fontId="12" fillId="2" borderId="0" xfId="33" applyNumberFormat="1" applyFont="1" applyFill="1" applyBorder="1" applyAlignment="1">
      <alignment horizontal="center"/>
    </xf>
    <xf numFmtId="0" fontId="12" fillId="2" borderId="0" xfId="33" applyFont="1" applyFill="1" applyAlignment="1">
      <alignment horizontal="left"/>
    </xf>
    <xf numFmtId="49" fontId="12" fillId="2" borderId="0" xfId="33" applyNumberFormat="1" applyFont="1" applyFill="1" applyAlignment="1">
      <alignment horizontal="center"/>
    </xf>
    <xf numFmtId="165" fontId="12" fillId="2" borderId="0" xfId="33" applyNumberFormat="1" applyFont="1" applyFill="1" applyAlignment="1">
      <alignment horizontal="center"/>
    </xf>
    <xf numFmtId="165" fontId="12" fillId="2" borderId="0" xfId="33" applyNumberFormat="1" applyFont="1" applyFill="1" applyAlignment="1">
      <alignment horizontal="right"/>
    </xf>
    <xf numFmtId="165" fontId="12" fillId="2" borderId="0" xfId="33" applyNumberFormat="1" applyFont="1" applyFill="1" applyBorder="1" applyAlignment="1">
      <alignment horizontal="center"/>
    </xf>
    <xf numFmtId="1" fontId="12" fillId="2" borderId="0" xfId="33" applyNumberFormat="1" applyFont="1" applyFill="1" applyBorder="1" applyAlignment="1">
      <alignment horizontal="center"/>
    </xf>
    <xf numFmtId="164" fontId="12" fillId="2" borderId="0" xfId="33" applyNumberFormat="1" applyFont="1" applyFill="1" applyBorder="1" applyAlignment="1">
      <alignment horizontal="center"/>
    </xf>
    <xf numFmtId="0" fontId="12" fillId="2" borderId="0" xfId="33" applyFont="1" applyFill="1" applyBorder="1" applyAlignment="1">
      <alignment horizontal="left"/>
    </xf>
    <xf numFmtId="49" fontId="12" fillId="2" borderId="0" xfId="33" applyNumberFormat="1" applyFont="1" applyFill="1" applyBorder="1" applyAlignment="1">
      <alignment horizontal="center"/>
    </xf>
    <xf numFmtId="165" fontId="12" fillId="2" borderId="0" xfId="33" applyNumberFormat="1" applyFont="1" applyFill="1" applyBorder="1" applyAlignment="1">
      <alignment horizontal="right"/>
    </xf>
    <xf numFmtId="0" fontId="12" fillId="2" borderId="0" xfId="33" applyFont="1" applyFill="1" applyBorder="1" applyAlignment="1">
      <alignment horizontal="right"/>
    </xf>
    <xf numFmtId="166" fontId="12" fillId="2" borderId="0" xfId="33" applyNumberFormat="1" applyFont="1" applyFill="1" applyAlignment="1">
      <alignment horizontal="right"/>
    </xf>
    <xf numFmtId="1" fontId="12" fillId="2" borderId="15" xfId="33" applyNumberFormat="1" applyFont="1" applyFill="1" applyBorder="1" applyAlignment="1">
      <alignment horizontal="center"/>
    </xf>
    <xf numFmtId="0" fontId="14" fillId="2" borderId="0" xfId="33" applyFont="1" applyFill="1" applyAlignment="1">
      <alignment horizontal="right"/>
    </xf>
    <xf numFmtId="0" fontId="14" fillId="2" borderId="0" xfId="33" applyFont="1" applyFill="1" applyAlignment="1">
      <alignment horizontal="left"/>
    </xf>
    <xf numFmtId="0" fontId="14" fillId="2" borderId="0" xfId="33" applyFont="1" applyFill="1" applyAlignment="1">
      <alignment horizontal="center"/>
    </xf>
    <xf numFmtId="164" fontId="14" fillId="2" borderId="0" xfId="33" applyNumberFormat="1" applyFont="1" applyFill="1" applyBorder="1" applyAlignment="1">
      <alignment horizontal="right"/>
    </xf>
    <xf numFmtId="164" fontId="14" fillId="2" borderId="15" xfId="33" applyNumberFormat="1" applyFont="1" applyFill="1" applyBorder="1" applyAlignment="1">
      <alignment horizontal="center"/>
    </xf>
    <xf numFmtId="164" fontId="14" fillId="2" borderId="0" xfId="33" applyNumberFormat="1" applyFont="1" applyFill="1" applyBorder="1" applyAlignment="1">
      <alignment horizontal="center"/>
    </xf>
    <xf numFmtId="0" fontId="14" fillId="2" borderId="0" xfId="33" applyFont="1" applyFill="1" applyBorder="1" applyAlignment="1">
      <alignment horizontal="center"/>
    </xf>
    <xf numFmtId="1" fontId="14" fillId="2" borderId="0" xfId="33" applyNumberFormat="1" applyFont="1" applyFill="1" applyAlignment="1">
      <alignment horizontal="center"/>
    </xf>
    <xf numFmtId="17" fontId="14" fillId="2" borderId="0" xfId="33" applyNumberFormat="1" applyFont="1" applyFill="1" applyAlignment="1">
      <alignment horizontal="center"/>
    </xf>
    <xf numFmtId="17" fontId="14" fillId="2" borderId="0" xfId="33" applyNumberFormat="1" applyFont="1" applyFill="1" applyBorder="1" applyAlignment="1">
      <alignment horizontal="center"/>
    </xf>
    <xf numFmtId="49" fontId="14" fillId="2" borderId="0" xfId="33" applyNumberFormat="1" applyFont="1" applyFill="1" applyAlignment="1">
      <alignment horizontal="center"/>
    </xf>
    <xf numFmtId="164" fontId="16" fillId="2" borderId="0" xfId="33" applyNumberFormat="1" applyFont="1" applyFill="1" applyBorder="1" applyAlignment="1"/>
    <xf numFmtId="1" fontId="16" fillId="2" borderId="15" xfId="33" applyNumberFormat="1" applyFont="1" applyFill="1" applyBorder="1" applyAlignment="1">
      <alignment horizontal="center"/>
    </xf>
    <xf numFmtId="1" fontId="16" fillId="2" borderId="0" xfId="33" applyNumberFormat="1" applyFont="1" applyFill="1" applyBorder="1" applyAlignment="1">
      <alignment horizontal="center"/>
    </xf>
    <xf numFmtId="164" fontId="16" fillId="2" borderId="0" xfId="33" applyNumberFormat="1" applyFont="1" applyFill="1" applyBorder="1" applyAlignment="1">
      <alignment horizontal="center"/>
    </xf>
    <xf numFmtId="17" fontId="16" fillId="2" borderId="0" xfId="33" applyNumberFormat="1" applyFont="1" applyFill="1" applyBorder="1" applyAlignment="1">
      <alignment horizontal="center"/>
    </xf>
    <xf numFmtId="0" fontId="16" fillId="2" borderId="0" xfId="33" applyFont="1" applyFill="1" applyAlignment="1">
      <alignment horizontal="left"/>
    </xf>
    <xf numFmtId="0" fontId="16" fillId="2" borderId="0" xfId="33" applyFont="1" applyFill="1" applyAlignment="1">
      <alignment horizontal="center"/>
    </xf>
    <xf numFmtId="0" fontId="16" fillId="2" borderId="0" xfId="33" applyFont="1" applyFill="1" applyAlignment="1">
      <alignment horizontal="right"/>
    </xf>
    <xf numFmtId="1" fontId="16" fillId="2" borderId="0" xfId="33" applyNumberFormat="1" applyFont="1" applyFill="1" applyBorder="1" applyAlignment="1"/>
    <xf numFmtId="164" fontId="16" fillId="2" borderId="15" xfId="33" applyNumberFormat="1" applyFont="1" applyFill="1" applyBorder="1" applyAlignment="1">
      <alignment horizontal="center"/>
    </xf>
    <xf numFmtId="0" fontId="15" fillId="2" borderId="0" xfId="33" applyFont="1" applyFill="1" applyBorder="1" applyAlignment="1">
      <alignment horizontal="center"/>
    </xf>
    <xf numFmtId="0" fontId="9" fillId="0" borderId="15" xfId="33" applyFont="1" applyBorder="1" applyAlignment="1">
      <alignment horizontal="center"/>
    </xf>
    <xf numFmtId="0" fontId="18" fillId="2" borderId="0" xfId="33" applyFont="1" applyFill="1" applyBorder="1" applyAlignment="1">
      <alignment horizontal="center"/>
    </xf>
    <xf numFmtId="17" fontId="14" fillId="2" borderId="0" xfId="33" applyNumberFormat="1" applyFont="1" applyFill="1" applyBorder="1" applyAlignment="1">
      <alignment horizontal="right"/>
    </xf>
    <xf numFmtId="49" fontId="14" fillId="2" borderId="0" xfId="33" applyNumberFormat="1" applyFont="1" applyFill="1" applyBorder="1" applyAlignment="1">
      <alignment horizontal="center"/>
    </xf>
    <xf numFmtId="1" fontId="12" fillId="2" borderId="0" xfId="33" applyNumberFormat="1" applyFont="1" applyFill="1" applyBorder="1" applyAlignment="1">
      <alignment horizontal="right"/>
    </xf>
    <xf numFmtId="164" fontId="12" fillId="2" borderId="0" xfId="33" applyNumberFormat="1" applyFont="1" applyFill="1" applyAlignment="1">
      <alignment horizontal="right"/>
    </xf>
    <xf numFmtId="1" fontId="12" fillId="2" borderId="15" xfId="33" applyNumberFormat="1" applyFont="1" applyFill="1" applyBorder="1" applyAlignment="1">
      <alignment horizontal="right"/>
    </xf>
    <xf numFmtId="0" fontId="12" fillId="2" borderId="15" xfId="33" applyFont="1" applyFill="1" applyBorder="1" applyAlignment="1">
      <alignment horizontal="right"/>
    </xf>
    <xf numFmtId="1" fontId="12" fillId="2" borderId="0" xfId="33" applyNumberFormat="1" applyFont="1" applyFill="1" applyAlignment="1">
      <alignment horizontal="right"/>
    </xf>
    <xf numFmtId="17" fontId="12" fillId="2" borderId="0" xfId="33" applyNumberFormat="1" applyFont="1" applyFill="1" applyAlignment="1">
      <alignment horizontal="left"/>
    </xf>
    <xf numFmtId="17" fontId="12" fillId="2" borderId="0" xfId="33" applyNumberFormat="1" applyFont="1" applyFill="1" applyBorder="1" applyAlignment="1">
      <alignment horizontal="left"/>
    </xf>
    <xf numFmtId="49" fontId="12" fillId="2" borderId="0" xfId="33" applyNumberFormat="1" applyFont="1" applyFill="1" applyAlignment="1">
      <alignment horizontal="left"/>
    </xf>
    <xf numFmtId="165" fontId="12" fillId="2" borderId="0" xfId="33" applyNumberFormat="1" applyFont="1" applyFill="1" applyAlignment="1">
      <alignment horizontal="left"/>
    </xf>
    <xf numFmtId="49" fontId="12" fillId="2" borderId="0" xfId="33" applyNumberFormat="1" applyFont="1" applyFill="1" applyBorder="1" applyAlignment="1">
      <alignment horizontal="left"/>
    </xf>
    <xf numFmtId="165" fontId="12" fillId="2" borderId="0" xfId="33" applyNumberFormat="1" applyFont="1" applyFill="1" applyBorder="1" applyAlignment="1">
      <alignment horizontal="left"/>
    </xf>
    <xf numFmtId="2" fontId="12" fillId="2" borderId="0" xfId="33" applyNumberFormat="1" applyFont="1" applyFill="1" applyBorder="1" applyAlignment="1">
      <alignment horizontal="right"/>
    </xf>
    <xf numFmtId="168" fontId="12" fillId="2" borderId="0" xfId="33" applyNumberFormat="1" applyFont="1" applyFill="1" applyAlignment="1">
      <alignment horizontal="left"/>
    </xf>
    <xf numFmtId="168" fontId="12" fillId="2" borderId="0" xfId="33" applyNumberFormat="1" applyFont="1" applyFill="1" applyBorder="1" applyAlignment="1">
      <alignment horizontal="left"/>
    </xf>
    <xf numFmtId="166" fontId="12" fillId="2" borderId="0" xfId="33" applyNumberFormat="1" applyFont="1" applyFill="1" applyAlignment="1">
      <alignment horizontal="left"/>
    </xf>
    <xf numFmtId="0" fontId="14" fillId="2" borderId="0" xfId="33" applyFont="1" applyFill="1" applyBorder="1" applyAlignment="1">
      <alignment horizontal="right"/>
    </xf>
    <xf numFmtId="1" fontId="14" fillId="2" borderId="0" xfId="33" applyNumberFormat="1" applyFont="1" applyFill="1" applyBorder="1" applyAlignment="1">
      <alignment horizontal="center"/>
    </xf>
    <xf numFmtId="164" fontId="14" fillId="2" borderId="0" xfId="33" applyNumberFormat="1" applyFont="1" applyFill="1" applyAlignment="1">
      <alignment horizontal="center"/>
    </xf>
    <xf numFmtId="1" fontId="14" fillId="2" borderId="15" xfId="33" applyNumberFormat="1" applyFont="1" applyFill="1" applyBorder="1" applyAlignment="1">
      <alignment horizontal="center"/>
    </xf>
    <xf numFmtId="1" fontId="46" fillId="35" borderId="15" xfId="33" applyNumberFormat="1" applyFont="1" applyFill="1" applyBorder="1" applyAlignment="1">
      <alignment horizontal="left"/>
    </xf>
    <xf numFmtId="1" fontId="46" fillId="35" borderId="0" xfId="33" applyNumberFormat="1" applyFont="1" applyFill="1" applyBorder="1" applyAlignment="1">
      <alignment horizontal="left"/>
    </xf>
    <xf numFmtId="0" fontId="14" fillId="2" borderId="15" xfId="33" applyFont="1" applyFill="1" applyBorder="1" applyAlignment="1">
      <alignment horizontal="center"/>
    </xf>
    <xf numFmtId="0" fontId="14" fillId="2" borderId="15" xfId="33" applyFont="1" applyFill="1" applyBorder="1" applyAlignment="1">
      <alignment horizontal="right"/>
    </xf>
    <xf numFmtId="17" fontId="14" fillId="2" borderId="0" xfId="33" applyNumberFormat="1" applyFont="1" applyFill="1" applyAlignment="1">
      <alignment horizontal="left"/>
    </xf>
    <xf numFmtId="17" fontId="14" fillId="2" borderId="0" xfId="33" applyNumberFormat="1" applyFont="1" applyFill="1" applyBorder="1" applyAlignment="1">
      <alignment horizontal="left"/>
    </xf>
    <xf numFmtId="49" fontId="14" fillId="2" borderId="0" xfId="33" applyNumberFormat="1" applyFont="1" applyFill="1" applyAlignment="1">
      <alignment horizontal="left"/>
    </xf>
    <xf numFmtId="164" fontId="16" fillId="2" borderId="15" xfId="33" applyNumberFormat="1" applyFont="1" applyFill="1" applyBorder="1" applyAlignment="1"/>
    <xf numFmtId="1" fontId="16" fillId="2" borderId="15" xfId="33" applyNumberFormat="1" applyFont="1" applyFill="1" applyBorder="1" applyAlignment="1"/>
    <xf numFmtId="2" fontId="16" fillId="2" borderId="0" xfId="33" applyNumberFormat="1" applyFont="1" applyFill="1" applyBorder="1" applyAlignment="1"/>
    <xf numFmtId="17" fontId="16" fillId="2" borderId="0" xfId="33" applyNumberFormat="1" applyFont="1" applyFill="1" applyBorder="1" applyAlignment="1">
      <alignment horizontal="left"/>
    </xf>
    <xf numFmtId="0" fontId="13" fillId="2" borderId="0" xfId="33" applyFont="1" applyFill="1" applyAlignment="1">
      <alignment horizontal="left"/>
    </xf>
    <xf numFmtId="0" fontId="17" fillId="2" borderId="15" xfId="33" applyFont="1" applyFill="1" applyBorder="1" applyAlignment="1"/>
    <xf numFmtId="0" fontId="14" fillId="2" borderId="0" xfId="33" applyFont="1" applyFill="1" applyBorder="1" applyAlignment="1">
      <alignment horizontal="left"/>
    </xf>
    <xf numFmtId="0" fontId="13" fillId="2" borderId="0" xfId="33" applyFont="1" applyFill="1" applyAlignment="1"/>
    <xf numFmtId="167" fontId="14" fillId="2" borderId="0" xfId="33" applyNumberFormat="1" applyFont="1" applyFill="1" applyBorder="1" applyAlignment="1">
      <alignment horizontal="left"/>
    </xf>
    <xf numFmtId="49" fontId="14" fillId="2" borderId="0" xfId="33" applyNumberFormat="1" applyFont="1" applyFill="1" applyBorder="1" applyAlignment="1">
      <alignment horizontal="left"/>
    </xf>
    <xf numFmtId="0" fontId="22" fillId="0" borderId="0" xfId="33" applyFont="1" applyFill="1"/>
    <xf numFmtId="0" fontId="23" fillId="0" borderId="0" xfId="33" applyFont="1" applyFill="1" applyAlignment="1">
      <alignment vertical="top" wrapText="1"/>
    </xf>
    <xf numFmtId="166" fontId="20" fillId="0" borderId="0" xfId="33" applyNumberFormat="1" applyFont="1" applyFill="1" applyAlignment="1">
      <alignment horizontal="left"/>
    </xf>
    <xf numFmtId="164" fontId="12" fillId="35" borderId="0" xfId="33" applyNumberFormat="1" applyFont="1" applyFill="1" applyBorder="1" applyAlignment="1">
      <alignment horizontal="center"/>
    </xf>
    <xf numFmtId="0" fontId="13" fillId="35" borderId="0" xfId="33" applyFont="1" applyFill="1" applyAlignment="1">
      <alignment horizontal="center"/>
    </xf>
    <xf numFmtId="0" fontId="20" fillId="0" borderId="0" xfId="33" applyFont="1" applyFill="1" applyBorder="1" applyAlignment="1">
      <alignment horizontal="center"/>
    </xf>
    <xf numFmtId="0" fontId="20" fillId="0" borderId="15" xfId="33" applyFont="1" applyFill="1" applyBorder="1" applyAlignment="1">
      <alignment horizontal="center"/>
    </xf>
    <xf numFmtId="0" fontId="22" fillId="0" borderId="0" xfId="33" applyFont="1" applyFill="1" applyBorder="1" applyAlignment="1">
      <alignment horizontal="center"/>
    </xf>
    <xf numFmtId="0" fontId="22" fillId="0" borderId="15" xfId="33" applyFont="1" applyFill="1" applyBorder="1" applyAlignment="1">
      <alignment horizontal="center"/>
    </xf>
    <xf numFmtId="0" fontId="22" fillId="0" borderId="0" xfId="33" applyFont="1" applyFill="1" applyAlignment="1">
      <alignment horizontal="center"/>
    </xf>
    <xf numFmtId="0" fontId="20" fillId="0" borderId="0" xfId="33" applyFont="1" applyFill="1" applyBorder="1" applyAlignment="1">
      <alignment horizontal="center" vertical="top" wrapText="1"/>
    </xf>
    <xf numFmtId="0" fontId="21" fillId="0" borderId="0" xfId="33" applyFont="1" applyFill="1" applyBorder="1" applyAlignment="1">
      <alignment horizontal="center"/>
    </xf>
    <xf numFmtId="0" fontId="6" fillId="35" borderId="0" xfId="0" applyFont="1" applyFill="1" applyBorder="1" applyAlignment="1">
      <alignment horizontal="left" indent="1"/>
    </xf>
    <xf numFmtId="0" fontId="1" fillId="3" borderId="0" xfId="33" applyFont="1" applyFill="1"/>
    <xf numFmtId="0" fontId="26" fillId="3" borderId="0" xfId="33" applyFont="1" applyFill="1"/>
    <xf numFmtId="169" fontId="27" fillId="2" borderId="20" xfId="33" applyNumberFormat="1" applyFont="1" applyFill="1" applyBorder="1" applyAlignment="1">
      <alignment horizontal="right"/>
    </xf>
    <xf numFmtId="0" fontId="1" fillId="2" borderId="21" xfId="33" applyFont="1" applyFill="1" applyBorder="1"/>
    <xf numFmtId="0" fontId="1" fillId="2" borderId="22" xfId="33" applyFont="1" applyFill="1" applyBorder="1"/>
    <xf numFmtId="0" fontId="1" fillId="2" borderId="23" xfId="33" applyFont="1" applyFill="1" applyBorder="1"/>
    <xf numFmtId="0" fontId="1" fillId="2" borderId="0" xfId="33" applyFont="1" applyFill="1" applyBorder="1"/>
    <xf numFmtId="0" fontId="1" fillId="2" borderId="24" xfId="33" applyFont="1" applyFill="1" applyBorder="1"/>
    <xf numFmtId="0" fontId="1" fillId="2" borderId="23" xfId="33" applyFont="1" applyFill="1" applyBorder="1" applyAlignment="1">
      <alignment horizontal="left" indent="1"/>
    </xf>
    <xf numFmtId="0" fontId="27" fillId="2" borderId="23" xfId="33" applyFont="1" applyFill="1" applyBorder="1"/>
    <xf numFmtId="0" fontId="28" fillId="2" borderId="23" xfId="33" applyFont="1" applyFill="1" applyBorder="1"/>
    <xf numFmtId="0" fontId="1" fillId="2" borderId="0" xfId="33" applyFont="1" applyFill="1" applyBorder="1" applyAlignment="1">
      <alignment horizontal="left" indent="1"/>
    </xf>
    <xf numFmtId="0" fontId="1" fillId="2" borderId="0" xfId="33" applyFont="1" applyFill="1" applyBorder="1" applyAlignment="1">
      <alignment horizontal="left" indent="3"/>
    </xf>
    <xf numFmtId="0" fontId="1" fillId="2" borderId="23" xfId="33" applyFont="1" applyFill="1" applyBorder="1" applyAlignment="1">
      <alignment horizontal="left" indent="8"/>
    </xf>
    <xf numFmtId="0" fontId="1" fillId="2" borderId="25" xfId="33" applyFont="1" applyFill="1" applyBorder="1"/>
    <xf numFmtId="0" fontId="1" fillId="35" borderId="25" xfId="33" applyFont="1" applyFill="1" applyBorder="1"/>
    <xf numFmtId="0" fontId="1" fillId="35" borderId="26" xfId="33" applyFont="1" applyFill="1" applyBorder="1"/>
    <xf numFmtId="0" fontId="26" fillId="2" borderId="0" xfId="33" applyFont="1" applyFill="1"/>
    <xf numFmtId="0" fontId="8" fillId="2" borderId="0" xfId="0" applyFont="1" applyFill="1" applyBorder="1"/>
    <xf numFmtId="0" fontId="26" fillId="36" borderId="0" xfId="33" applyFont="1" applyFill="1"/>
    <xf numFmtId="169" fontId="27" fillId="2" borderId="21" xfId="33" applyNumberFormat="1" applyFont="1" applyFill="1" applyBorder="1" applyAlignment="1">
      <alignment horizontal="right"/>
    </xf>
    <xf numFmtId="0" fontId="1" fillId="35" borderId="27" xfId="33" applyFont="1" applyFill="1" applyBorder="1"/>
    <xf numFmtId="0" fontId="1" fillId="36" borderId="0" xfId="33" applyFont="1" applyFill="1" applyBorder="1"/>
    <xf numFmtId="0" fontId="20" fillId="35" borderId="0" xfId="0" applyFont="1" applyFill="1" applyBorder="1" applyAlignment="1">
      <alignment horizontal="center"/>
    </xf>
    <xf numFmtId="164" fontId="22" fillId="35" borderId="0" xfId="0" applyNumberFormat="1" applyFont="1" applyFill="1" applyBorder="1" applyAlignment="1">
      <alignment horizontal="center"/>
    </xf>
    <xf numFmtId="1" fontId="22" fillId="35" borderId="0" xfId="0" applyNumberFormat="1" applyFont="1" applyFill="1" applyBorder="1" applyAlignment="1">
      <alignment horizontal="center"/>
    </xf>
    <xf numFmtId="164" fontId="21" fillId="35" borderId="0" xfId="0" applyNumberFormat="1" applyFont="1" applyFill="1" applyBorder="1" applyAlignment="1">
      <alignment horizontal="center"/>
    </xf>
    <xf numFmtId="1" fontId="20" fillId="35" borderId="0" xfId="0" applyNumberFormat="1" applyFont="1" applyFill="1" applyBorder="1" applyAlignment="1">
      <alignment horizontal="center"/>
    </xf>
    <xf numFmtId="164" fontId="21" fillId="35" borderId="0" xfId="0" applyNumberFormat="1" applyFont="1" applyFill="1" applyBorder="1" applyAlignment="1">
      <alignment horizontal="right"/>
    </xf>
    <xf numFmtId="0" fontId="20" fillId="35" borderId="0" xfId="0" applyFont="1" applyFill="1" applyBorder="1" applyAlignment="1">
      <alignment horizontal="right"/>
    </xf>
    <xf numFmtId="164" fontId="19" fillId="35" borderId="18" xfId="0" applyNumberFormat="1" applyFont="1" applyFill="1" applyBorder="1" applyAlignment="1">
      <alignment horizontal="center"/>
    </xf>
    <xf numFmtId="164" fontId="22" fillId="35" borderId="18" xfId="0" applyNumberFormat="1" applyFont="1" applyFill="1" applyBorder="1" applyAlignment="1"/>
    <xf numFmtId="1" fontId="22" fillId="35" borderId="18" xfId="0" applyNumberFormat="1" applyFont="1" applyFill="1" applyBorder="1" applyAlignment="1"/>
    <xf numFmtId="164" fontId="21" fillId="35" borderId="18" xfId="0" applyNumberFormat="1" applyFont="1" applyFill="1" applyBorder="1" applyAlignment="1">
      <alignment horizontal="center"/>
    </xf>
    <xf numFmtId="1" fontId="21" fillId="35" borderId="18" xfId="0" applyNumberFormat="1" applyFont="1" applyFill="1" applyBorder="1" applyAlignment="1">
      <alignment horizontal="right"/>
    </xf>
    <xf numFmtId="164" fontId="21" fillId="35" borderId="18" xfId="0" applyNumberFormat="1" applyFont="1" applyFill="1" applyBorder="1" applyAlignment="1">
      <alignment horizontal="right"/>
    </xf>
    <xf numFmtId="0" fontId="20" fillId="35" borderId="0" xfId="33" applyFont="1" applyFill="1" applyBorder="1" applyAlignment="1">
      <alignment horizontal="center"/>
    </xf>
    <xf numFmtId="164" fontId="22" fillId="35" borderId="0" xfId="33" applyNumberFormat="1" applyFont="1" applyFill="1" applyBorder="1" applyAlignment="1">
      <alignment horizontal="center"/>
    </xf>
    <xf numFmtId="1" fontId="22" fillId="35" borderId="0" xfId="33" applyNumberFormat="1" applyFont="1" applyFill="1" applyBorder="1" applyAlignment="1">
      <alignment horizontal="center"/>
    </xf>
    <xf numFmtId="164" fontId="21" fillId="35" borderId="0" xfId="33" applyNumberFormat="1" applyFont="1" applyFill="1" applyBorder="1" applyAlignment="1">
      <alignment horizontal="center"/>
    </xf>
    <xf numFmtId="1" fontId="20" fillId="35" borderId="0" xfId="33" applyNumberFormat="1" applyFont="1" applyFill="1" applyBorder="1" applyAlignment="1">
      <alignment horizontal="center"/>
    </xf>
    <xf numFmtId="164" fontId="21" fillId="35" borderId="0" xfId="33" applyNumberFormat="1" applyFont="1" applyFill="1" applyBorder="1" applyAlignment="1">
      <alignment horizontal="right"/>
    </xf>
    <xf numFmtId="0" fontId="21" fillId="35" borderId="0" xfId="0" applyFont="1" applyFill="1" applyBorder="1" applyAlignment="1">
      <alignment horizontal="right"/>
    </xf>
    <xf numFmtId="164" fontId="22" fillId="35" borderId="18" xfId="33" applyNumberFormat="1" applyFont="1" applyFill="1" applyBorder="1" applyAlignment="1"/>
    <xf numFmtId="1" fontId="22" fillId="35" borderId="18" xfId="33" applyNumberFormat="1" applyFont="1" applyFill="1" applyBorder="1" applyAlignment="1"/>
    <xf numFmtId="164" fontId="21" fillId="35" borderId="18" xfId="33" applyNumberFormat="1" applyFont="1" applyFill="1" applyBorder="1" applyAlignment="1">
      <alignment horizontal="center"/>
    </xf>
    <xf numFmtId="1" fontId="21" fillId="35" borderId="18" xfId="33" applyNumberFormat="1" applyFont="1" applyFill="1" applyBorder="1" applyAlignment="1">
      <alignment horizontal="right"/>
    </xf>
    <xf numFmtId="164" fontId="21" fillId="35" borderId="18" xfId="33" applyNumberFormat="1" applyFont="1" applyFill="1" applyBorder="1" applyAlignment="1">
      <alignment horizontal="right"/>
    </xf>
    <xf numFmtId="167" fontId="14" fillId="2" borderId="0" xfId="33" applyNumberFormat="1" applyFont="1" applyFill="1" applyBorder="1" applyAlignment="1">
      <alignment horizontal="right"/>
    </xf>
    <xf numFmtId="166" fontId="12" fillId="35" borderId="0" xfId="0" applyNumberFormat="1" applyFont="1" applyFill="1" applyAlignment="1">
      <alignment horizontal="left"/>
    </xf>
    <xf numFmtId="49" fontId="12" fillId="35" borderId="0" xfId="0" applyNumberFormat="1" applyFont="1" applyFill="1" applyAlignment="1">
      <alignment horizontal="left"/>
    </xf>
    <xf numFmtId="0" fontId="12" fillId="35" borderId="0" xfId="0" applyFont="1" applyFill="1" applyAlignment="1">
      <alignment horizontal="left"/>
    </xf>
    <xf numFmtId="168" fontId="12" fillId="35" borderId="0" xfId="0" applyNumberFormat="1" applyFont="1" applyFill="1" applyBorder="1" applyAlignment="1">
      <alignment horizontal="left"/>
    </xf>
    <xf numFmtId="168" fontId="12" fillId="35" borderId="0" xfId="0" applyNumberFormat="1" applyFont="1" applyFill="1" applyAlignment="1">
      <alignment horizontal="left"/>
    </xf>
    <xf numFmtId="0" fontId="12" fillId="35" borderId="15" xfId="0" applyFont="1" applyFill="1" applyBorder="1" applyAlignment="1">
      <alignment horizontal="right"/>
    </xf>
    <xf numFmtId="1" fontId="12" fillId="35" borderId="0" xfId="0" applyNumberFormat="1" applyFont="1" applyFill="1" applyAlignment="1">
      <alignment horizontal="right"/>
    </xf>
    <xf numFmtId="164" fontId="12" fillId="35" borderId="0" xfId="0" applyNumberFormat="1" applyFont="1" applyFill="1" applyAlignment="1">
      <alignment horizontal="right"/>
    </xf>
    <xf numFmtId="1" fontId="12" fillId="35" borderId="15" xfId="0" applyNumberFormat="1" applyFont="1" applyFill="1" applyBorder="1" applyAlignment="1">
      <alignment horizontal="right"/>
    </xf>
    <xf numFmtId="164" fontId="12" fillId="35" borderId="0" xfId="0" applyNumberFormat="1" applyFont="1" applyFill="1" applyBorder="1" applyAlignment="1">
      <alignment horizontal="right"/>
    </xf>
    <xf numFmtId="2" fontId="12" fillId="35" borderId="0" xfId="0" applyNumberFormat="1" applyFont="1" applyFill="1" applyBorder="1" applyAlignment="1">
      <alignment horizontal="right"/>
    </xf>
    <xf numFmtId="1" fontId="12" fillId="35" borderId="0" xfId="0" applyNumberFormat="1" applyFont="1" applyFill="1" applyBorder="1" applyAlignment="1">
      <alignment horizontal="right"/>
    </xf>
    <xf numFmtId="166" fontId="20" fillId="0" borderId="0" xfId="0" applyNumberFormat="1" applyFont="1" applyFill="1" applyAlignment="1">
      <alignment horizontal="left"/>
    </xf>
    <xf numFmtId="0" fontId="47" fillId="0" borderId="0" xfId="33" applyFont="1" applyFill="1"/>
    <xf numFmtId="0" fontId="20" fillId="0" borderId="0" xfId="0" applyFont="1" applyAlignment="1">
      <alignment vertical="center"/>
    </xf>
    <xf numFmtId="0" fontId="20" fillId="0" borderId="15" xfId="33" applyFont="1" applyFill="1" applyBorder="1"/>
    <xf numFmtId="0" fontId="20" fillId="0" borderId="15" xfId="33" applyFont="1" applyFill="1" applyBorder="1" applyAlignment="1">
      <alignment vertical="top" wrapText="1"/>
    </xf>
    <xf numFmtId="0" fontId="22" fillId="0" borderId="15" xfId="33" applyFont="1" applyFill="1" applyBorder="1"/>
    <xf numFmtId="0" fontId="21" fillId="0" borderId="15" xfId="33" applyFont="1" applyFill="1" applyBorder="1" applyAlignment="1">
      <alignment horizontal="center"/>
    </xf>
    <xf numFmtId="0" fontId="12" fillId="35" borderId="0" xfId="0" applyFont="1" applyFill="1" applyBorder="1" applyAlignment="1">
      <alignment horizontal="right"/>
    </xf>
    <xf numFmtId="0" fontId="12" fillId="35" borderId="0" xfId="0" applyFont="1" applyFill="1" applyBorder="1" applyAlignment="1">
      <alignment horizontal="left"/>
    </xf>
    <xf numFmtId="49" fontId="14" fillId="35" borderId="0" xfId="0" applyNumberFormat="1" applyFont="1" applyFill="1" applyBorder="1" applyAlignment="1">
      <alignment horizontal="left"/>
    </xf>
    <xf numFmtId="17" fontId="12" fillId="35" borderId="0" xfId="0" applyNumberFormat="1" applyFont="1" applyFill="1" applyBorder="1" applyAlignment="1">
      <alignment horizontal="left"/>
    </xf>
    <xf numFmtId="0" fontId="13" fillId="35" borderId="0" xfId="0" applyFont="1" applyFill="1" applyAlignment="1">
      <alignment horizontal="left"/>
    </xf>
    <xf numFmtId="167" fontId="14" fillId="35" borderId="0" xfId="0" applyNumberFormat="1" applyFont="1" applyFill="1" applyBorder="1" applyAlignment="1">
      <alignment horizontal="left"/>
    </xf>
    <xf numFmtId="49" fontId="12" fillId="35" borderId="0" xfId="0" applyNumberFormat="1" applyFont="1" applyFill="1" applyBorder="1" applyAlignment="1">
      <alignment horizontal="left"/>
    </xf>
    <xf numFmtId="0" fontId="13" fillId="35" borderId="0" xfId="0" applyFont="1" applyFill="1" applyAlignment="1"/>
    <xf numFmtId="17" fontId="14" fillId="35" borderId="0" xfId="0" applyNumberFormat="1" applyFont="1" applyFill="1" applyBorder="1" applyAlignment="1">
      <alignment horizontal="left"/>
    </xf>
    <xf numFmtId="0" fontId="12" fillId="35" borderId="0" xfId="0" applyFont="1" applyFill="1" applyAlignment="1">
      <alignment horizontal="right"/>
    </xf>
    <xf numFmtId="0" fontId="14" fillId="35" borderId="0" xfId="0" applyFont="1" applyFill="1" applyBorder="1" applyAlignment="1">
      <alignment horizontal="left"/>
    </xf>
    <xf numFmtId="0" fontId="17" fillId="35" borderId="15" xfId="0" applyFont="1" applyFill="1" applyBorder="1" applyAlignment="1"/>
    <xf numFmtId="0" fontId="12" fillId="35" borderId="0" xfId="0" applyFont="1" applyFill="1" applyBorder="1" applyAlignment="1">
      <alignment horizontal="center"/>
    </xf>
    <xf numFmtId="17" fontId="16" fillId="35" borderId="0" xfId="0" applyNumberFormat="1" applyFont="1" applyFill="1" applyBorder="1" applyAlignment="1">
      <alignment horizontal="left"/>
    </xf>
    <xf numFmtId="1" fontId="16" fillId="35" borderId="15" xfId="0" applyNumberFormat="1" applyFont="1" applyFill="1" applyBorder="1" applyAlignment="1"/>
    <xf numFmtId="164" fontId="16" fillId="35" borderId="0" xfId="0" applyNumberFormat="1" applyFont="1" applyFill="1" applyBorder="1" applyAlignment="1"/>
    <xf numFmtId="1" fontId="16" fillId="35" borderId="0" xfId="0" applyNumberFormat="1" applyFont="1" applyFill="1" applyBorder="1" applyAlignment="1"/>
    <xf numFmtId="164" fontId="16" fillId="35" borderId="15" xfId="0" applyNumberFormat="1" applyFont="1" applyFill="1" applyBorder="1" applyAlignment="1"/>
    <xf numFmtId="2" fontId="16" fillId="35" borderId="0" xfId="0" applyNumberFormat="1" applyFont="1" applyFill="1" applyBorder="1" applyAlignment="1"/>
    <xf numFmtId="0" fontId="14" fillId="35" borderId="0" xfId="0" applyFont="1" applyFill="1" applyAlignment="1">
      <alignment horizontal="right"/>
    </xf>
    <xf numFmtId="0" fontId="14" fillId="35" borderId="0" xfId="0" applyFont="1" applyFill="1" applyAlignment="1">
      <alignment horizontal="left"/>
    </xf>
    <xf numFmtId="49" fontId="14" fillId="35" borderId="0" xfId="0" applyNumberFormat="1" applyFont="1" applyFill="1" applyAlignment="1">
      <alignment horizontal="left"/>
    </xf>
    <xf numFmtId="17" fontId="14" fillId="35" borderId="0" xfId="0" applyNumberFormat="1" applyFont="1" applyFill="1" applyAlignment="1">
      <alignment horizontal="left"/>
    </xf>
    <xf numFmtId="0" fontId="14" fillId="35" borderId="15" xfId="0" applyFont="1" applyFill="1" applyBorder="1" applyAlignment="1">
      <alignment horizontal="right"/>
    </xf>
    <xf numFmtId="164" fontId="14" fillId="35" borderId="0" xfId="0" applyNumberFormat="1" applyFont="1" applyFill="1" applyAlignment="1">
      <alignment horizontal="center"/>
    </xf>
    <xf numFmtId="1" fontId="14" fillId="35" borderId="0" xfId="0" applyNumberFormat="1" applyFont="1" applyFill="1" applyAlignment="1">
      <alignment horizontal="center"/>
    </xf>
    <xf numFmtId="0" fontId="14" fillId="35" borderId="15" xfId="0" applyFont="1" applyFill="1" applyBorder="1" applyAlignment="1">
      <alignment horizontal="center"/>
    </xf>
    <xf numFmtId="1" fontId="14" fillId="35" borderId="15" xfId="0" applyNumberFormat="1" applyFont="1" applyFill="1" applyBorder="1" applyAlignment="1">
      <alignment horizontal="center"/>
    </xf>
    <xf numFmtId="164" fontId="14" fillId="35" borderId="0" xfId="0" applyNumberFormat="1" applyFont="1" applyFill="1" applyBorder="1" applyAlignment="1">
      <alignment horizontal="center"/>
    </xf>
    <xf numFmtId="1" fontId="14" fillId="35" borderId="0" xfId="0" applyNumberFormat="1" applyFont="1" applyFill="1" applyBorder="1" applyAlignment="1">
      <alignment horizontal="center"/>
    </xf>
    <xf numFmtId="0" fontId="14" fillId="35" borderId="0" xfId="0" applyFont="1" applyFill="1" applyBorder="1" applyAlignment="1">
      <alignment horizontal="right"/>
    </xf>
    <xf numFmtId="165" fontId="12" fillId="35" borderId="0" xfId="0" applyNumberFormat="1" applyFont="1" applyFill="1" applyAlignment="1">
      <alignment horizontal="center"/>
    </xf>
    <xf numFmtId="165" fontId="12" fillId="35" borderId="0" xfId="0" applyNumberFormat="1" applyFont="1" applyFill="1" applyAlignment="1">
      <alignment horizontal="left"/>
    </xf>
    <xf numFmtId="17" fontId="12" fillId="35" borderId="0" xfId="0" applyNumberFormat="1" applyFont="1" applyFill="1" applyAlignment="1">
      <alignment horizontal="left"/>
    </xf>
    <xf numFmtId="165" fontId="12" fillId="35" borderId="0" xfId="0" applyNumberFormat="1" applyFont="1" applyFill="1" applyBorder="1" applyAlignment="1">
      <alignment horizontal="left"/>
    </xf>
    <xf numFmtId="49" fontId="14" fillId="35" borderId="0" xfId="0" applyNumberFormat="1" applyFont="1" applyFill="1" applyBorder="1" applyAlignment="1">
      <alignment horizontal="center"/>
    </xf>
    <xf numFmtId="17" fontId="12" fillId="35" borderId="0" xfId="0" applyNumberFormat="1" applyFont="1" applyFill="1" applyBorder="1" applyAlignment="1">
      <alignment horizontal="center"/>
    </xf>
    <xf numFmtId="164" fontId="12" fillId="35" borderId="0" xfId="0" applyNumberFormat="1" applyFont="1" applyFill="1" applyBorder="1" applyAlignment="1">
      <alignment horizontal="center"/>
    </xf>
    <xf numFmtId="0" fontId="13" fillId="35" borderId="0" xfId="0" applyFont="1" applyFill="1" applyAlignment="1">
      <alignment horizontal="center"/>
    </xf>
    <xf numFmtId="164" fontId="12" fillId="35" borderId="0" xfId="0" applyNumberFormat="1" applyFont="1" applyFill="1" applyBorder="1" applyAlignment="1">
      <alignment horizontal="left"/>
    </xf>
    <xf numFmtId="167" fontId="14" fillId="35" borderId="0" xfId="0" applyNumberFormat="1" applyFont="1" applyFill="1" applyBorder="1" applyAlignment="1">
      <alignment horizontal="right"/>
    </xf>
    <xf numFmtId="49" fontId="12" fillId="35" borderId="0" xfId="0" applyNumberFormat="1" applyFont="1" applyFill="1" applyBorder="1" applyAlignment="1">
      <alignment horizontal="center"/>
    </xf>
    <xf numFmtId="17" fontId="14" fillId="35" borderId="0" xfId="0" applyNumberFormat="1" applyFont="1" applyFill="1" applyBorder="1" applyAlignment="1">
      <alignment horizontal="center"/>
    </xf>
    <xf numFmtId="17" fontId="14" fillId="35" borderId="0" xfId="0" applyNumberFormat="1" applyFont="1" applyFill="1" applyBorder="1" applyAlignment="1">
      <alignment horizontal="right"/>
    </xf>
    <xf numFmtId="0" fontId="12" fillId="35" borderId="0" xfId="0" applyFont="1" applyFill="1" applyAlignment="1">
      <alignment horizontal="center"/>
    </xf>
    <xf numFmtId="0" fontId="16" fillId="35" borderId="0" xfId="0" applyFont="1" applyFill="1" applyAlignment="1">
      <alignment horizontal="right"/>
    </xf>
    <xf numFmtId="49" fontId="14" fillId="35" borderId="0" xfId="0" applyNumberFormat="1" applyFont="1" applyFill="1" applyAlignment="1">
      <alignment horizontal="center"/>
    </xf>
    <xf numFmtId="0" fontId="14" fillId="35" borderId="0" xfId="0" applyFont="1" applyFill="1" applyBorder="1" applyAlignment="1">
      <alignment horizontal="center"/>
    </xf>
    <xf numFmtId="0" fontId="18" fillId="35" borderId="0" xfId="0" applyFont="1" applyFill="1" applyBorder="1" applyAlignment="1">
      <alignment horizontal="center"/>
    </xf>
    <xf numFmtId="0" fontId="15" fillId="35" borderId="0" xfId="0" applyFont="1" applyFill="1" applyBorder="1" applyAlignment="1">
      <alignment horizontal="center"/>
    </xf>
    <xf numFmtId="0" fontId="16" fillId="35" borderId="0" xfId="0" applyFont="1" applyFill="1" applyAlignment="1">
      <alignment horizontal="center"/>
    </xf>
    <xf numFmtId="0" fontId="16" fillId="35" borderId="0" xfId="0" applyFont="1" applyFill="1" applyAlignment="1">
      <alignment horizontal="left"/>
    </xf>
    <xf numFmtId="17" fontId="16" fillId="35" borderId="0" xfId="0" applyNumberFormat="1" applyFont="1" applyFill="1" applyBorder="1" applyAlignment="1">
      <alignment horizontal="center"/>
    </xf>
    <xf numFmtId="1" fontId="16" fillId="35" borderId="0" xfId="0" applyNumberFormat="1" applyFont="1" applyFill="1" applyBorder="1" applyAlignment="1">
      <alignment horizontal="center"/>
    </xf>
    <xf numFmtId="164" fontId="16" fillId="35" borderId="0" xfId="0" applyNumberFormat="1" applyFont="1" applyFill="1" applyBorder="1" applyAlignment="1">
      <alignment horizontal="center"/>
    </xf>
    <xf numFmtId="0" fontId="14" fillId="35" borderId="0" xfId="0" applyFont="1" applyFill="1" applyAlignment="1">
      <alignment horizontal="center"/>
    </xf>
    <xf numFmtId="17" fontId="14" fillId="35" borderId="0" xfId="0" applyNumberFormat="1" applyFont="1" applyFill="1" applyAlignment="1">
      <alignment horizontal="center"/>
    </xf>
    <xf numFmtId="164" fontId="14" fillId="35" borderId="0" xfId="0" applyNumberFormat="1" applyFont="1" applyFill="1" applyBorder="1" applyAlignment="1">
      <alignment horizontal="right"/>
    </xf>
    <xf numFmtId="166" fontId="12" fillId="35" borderId="0" xfId="0" applyNumberFormat="1" applyFont="1" applyFill="1" applyAlignment="1">
      <alignment horizontal="right"/>
    </xf>
    <xf numFmtId="49" fontId="12" fillId="35" borderId="0" xfId="0" applyNumberFormat="1" applyFont="1" applyFill="1" applyAlignment="1">
      <alignment horizontal="center"/>
    </xf>
    <xf numFmtId="17" fontId="12" fillId="35" borderId="0" xfId="0" applyNumberFormat="1" applyFont="1" applyFill="1" applyAlignment="1">
      <alignment horizontal="center"/>
    </xf>
    <xf numFmtId="164" fontId="12" fillId="35" borderId="0" xfId="0" applyNumberFormat="1" applyFont="1" applyFill="1" applyAlignment="1">
      <alignment horizontal="center"/>
    </xf>
    <xf numFmtId="1" fontId="12" fillId="35" borderId="0" xfId="0" applyNumberFormat="1" applyFont="1" applyFill="1" applyAlignment="1">
      <alignment horizontal="center"/>
    </xf>
    <xf numFmtId="165" fontId="12" fillId="35" borderId="0" xfId="0" applyNumberFormat="1" applyFont="1" applyFill="1" applyAlignment="1">
      <alignment horizontal="right"/>
    </xf>
    <xf numFmtId="165" fontId="12" fillId="35" borderId="0" xfId="0" applyNumberFormat="1" applyFont="1" applyFill="1" applyBorder="1" applyAlignment="1">
      <alignment horizontal="right"/>
    </xf>
    <xf numFmtId="1" fontId="12" fillId="35" borderId="0" xfId="0" applyNumberFormat="1" applyFont="1" applyFill="1" applyBorder="1" applyAlignment="1">
      <alignment horizontal="center"/>
    </xf>
    <xf numFmtId="165" fontId="12" fillId="35" borderId="0" xfId="0" applyNumberFormat="1" applyFont="1" applyFill="1" applyBorder="1" applyAlignment="1">
      <alignment horizontal="center"/>
    </xf>
    <xf numFmtId="166" fontId="20" fillId="37" borderId="0" xfId="33" applyNumberFormat="1" applyFont="1" applyFill="1" applyAlignment="1">
      <alignment horizontal="left"/>
    </xf>
    <xf numFmtId="0" fontId="20" fillId="37" borderId="0" xfId="33" applyFont="1" applyFill="1"/>
    <xf numFmtId="0" fontId="20" fillId="37" borderId="0" xfId="0" applyFont="1" applyFill="1" applyAlignment="1">
      <alignment vertical="center"/>
    </xf>
    <xf numFmtId="0" fontId="20" fillId="37" borderId="15" xfId="33" applyFont="1" applyFill="1" applyBorder="1"/>
    <xf numFmtId="0" fontId="20" fillId="37" borderId="0" xfId="33" applyFont="1" applyFill="1" applyBorder="1" applyAlignment="1">
      <alignment horizontal="center" vertical="top" wrapText="1"/>
    </xf>
    <xf numFmtId="0" fontId="20" fillId="37" borderId="15" xfId="33" applyFont="1" applyFill="1" applyBorder="1" applyAlignment="1">
      <alignment horizontal="center"/>
    </xf>
    <xf numFmtId="0" fontId="20" fillId="37" borderId="0" xfId="33" applyFont="1" applyFill="1" applyAlignment="1">
      <alignment horizontal="center"/>
    </xf>
    <xf numFmtId="0" fontId="26" fillId="0" borderId="0" xfId="0" applyFont="1" applyAlignment="1">
      <alignment vertical="center" wrapText="1"/>
    </xf>
    <xf numFmtId="0" fontId="50" fillId="0" borderId="0" xfId="0" applyFont="1" applyFill="1" applyAlignment="1">
      <alignment horizontal="right"/>
    </xf>
    <xf numFmtId="0" fontId="50" fillId="0" borderId="0" xfId="0" applyFont="1" applyFill="1" applyBorder="1" applyAlignment="1">
      <alignment horizontal="right"/>
    </xf>
    <xf numFmtId="166" fontId="50" fillId="0" borderId="0" xfId="0" applyNumberFormat="1" applyFont="1" applyFill="1" applyBorder="1" applyAlignment="1">
      <alignment horizontal="right"/>
    </xf>
    <xf numFmtId="49" fontId="50" fillId="0" borderId="0" xfId="0" applyNumberFormat="1" applyFont="1" applyFill="1" applyBorder="1" applyAlignment="1">
      <alignment horizontal="right"/>
    </xf>
    <xf numFmtId="166" fontId="50" fillId="0" borderId="0" xfId="0" applyNumberFormat="1" applyFont="1" applyFill="1" applyAlignment="1">
      <alignment horizontal="right"/>
    </xf>
    <xf numFmtId="49" fontId="50" fillId="0" borderId="0" xfId="0" applyNumberFormat="1" applyFont="1" applyFill="1" applyAlignment="1">
      <alignment horizontal="right"/>
    </xf>
    <xf numFmtId="1" fontId="18" fillId="35" borderId="0" xfId="0" applyNumberFormat="1" applyFont="1" applyFill="1" applyBorder="1" applyAlignment="1">
      <alignment horizontal="center"/>
    </xf>
    <xf numFmtId="0" fontId="9" fillId="35" borderId="0" xfId="0" applyFont="1" applyFill="1" applyBorder="1" applyAlignment="1">
      <alignment horizontal="center"/>
    </xf>
    <xf numFmtId="0" fontId="9" fillId="35" borderId="0" xfId="0" applyFont="1" applyFill="1" applyAlignment="1">
      <alignment horizontal="center"/>
    </xf>
    <xf numFmtId="0" fontId="9" fillId="35" borderId="15" xfId="0" applyFont="1" applyFill="1" applyBorder="1" applyAlignment="1">
      <alignment horizontal="center"/>
    </xf>
    <xf numFmtId="164" fontId="15" fillId="35" borderId="0" xfId="0" applyNumberFormat="1" applyFont="1" applyFill="1" applyBorder="1" applyAlignment="1">
      <alignment horizontal="center"/>
    </xf>
    <xf numFmtId="0" fontId="10" fillId="35" borderId="0" xfId="0" applyFont="1" applyFill="1" applyAlignment="1">
      <alignment horizontal="center"/>
    </xf>
    <xf numFmtId="0" fontId="15" fillId="35" borderId="19" xfId="0" applyFont="1" applyFill="1" applyBorder="1" applyAlignment="1">
      <alignment horizontal="center"/>
    </xf>
    <xf numFmtId="0" fontId="15" fillId="35" borderId="15" xfId="0" applyFont="1" applyFill="1" applyBorder="1" applyAlignment="1">
      <alignment horizontal="center"/>
    </xf>
    <xf numFmtId="1" fontId="15" fillId="35" borderId="0" xfId="0" applyNumberFormat="1" applyFont="1" applyFill="1" applyBorder="1" applyAlignment="1">
      <alignment horizontal="center"/>
    </xf>
    <xf numFmtId="1" fontId="15" fillId="35" borderId="15" xfId="0" applyNumberFormat="1" applyFont="1" applyFill="1" applyBorder="1" applyAlignment="1">
      <alignment horizontal="center"/>
    </xf>
    <xf numFmtId="0" fontId="18" fillId="35" borderId="19" xfId="0" applyFont="1" applyFill="1" applyBorder="1" applyAlignment="1">
      <alignment horizontal="center"/>
    </xf>
    <xf numFmtId="0" fontId="18" fillId="35" borderId="15" xfId="0" applyFont="1" applyFill="1" applyBorder="1" applyAlignment="1">
      <alignment horizontal="center"/>
    </xf>
    <xf numFmtId="0" fontId="0" fillId="35" borderId="15" xfId="0" applyFill="1" applyBorder="1" applyAlignment="1">
      <alignment horizontal="center"/>
    </xf>
    <xf numFmtId="1" fontId="18" fillId="35" borderId="0" xfId="33" applyNumberFormat="1" applyFont="1" applyFill="1" applyBorder="1" applyAlignment="1">
      <alignment horizontal="center"/>
    </xf>
    <xf numFmtId="0" fontId="9" fillId="35" borderId="0" xfId="33" applyFont="1" applyFill="1" applyBorder="1" applyAlignment="1">
      <alignment horizontal="center"/>
    </xf>
    <xf numFmtId="0" fontId="9" fillId="0" borderId="0" xfId="33" applyFont="1" applyAlignment="1">
      <alignment horizontal="center"/>
    </xf>
    <xf numFmtId="0" fontId="9" fillId="0" borderId="15" xfId="33" applyFont="1" applyBorder="1" applyAlignment="1">
      <alignment horizontal="center"/>
    </xf>
    <xf numFmtId="164" fontId="15" fillId="2" borderId="0" xfId="33" applyNumberFormat="1" applyFont="1" applyFill="1" applyBorder="1" applyAlignment="1">
      <alignment horizontal="center"/>
    </xf>
    <xf numFmtId="0" fontId="10" fillId="0" borderId="0" xfId="33" applyFont="1" applyAlignment="1">
      <alignment horizontal="center"/>
    </xf>
    <xf numFmtId="0" fontId="15" fillId="2" borderId="19" xfId="33" applyFont="1" applyFill="1" applyBorder="1" applyAlignment="1">
      <alignment horizontal="center"/>
    </xf>
    <xf numFmtId="0" fontId="15" fillId="2" borderId="15" xfId="33" applyFont="1" applyFill="1" applyBorder="1" applyAlignment="1">
      <alignment horizontal="center"/>
    </xf>
    <xf numFmtId="1" fontId="15" fillId="2" borderId="0" xfId="33" applyNumberFormat="1" applyFont="1" applyFill="1" applyBorder="1" applyAlignment="1">
      <alignment horizontal="center"/>
    </xf>
    <xf numFmtId="1" fontId="15" fillId="2" borderId="15" xfId="33" applyNumberFormat="1" applyFont="1" applyFill="1" applyBorder="1" applyAlignment="1">
      <alignment horizontal="center"/>
    </xf>
    <xf numFmtId="0" fontId="18" fillId="2" borderId="19" xfId="33" applyFont="1" applyFill="1" applyBorder="1" applyAlignment="1">
      <alignment horizontal="center"/>
    </xf>
    <xf numFmtId="0" fontId="18" fillId="2" borderId="15" xfId="33" applyFont="1" applyFill="1" applyBorder="1" applyAlignment="1">
      <alignment horizontal="center"/>
    </xf>
    <xf numFmtId="0" fontId="11" fillId="0" borderId="15" xfId="33" applyBorder="1" applyAlignment="1">
      <alignment horizontal="center"/>
    </xf>
    <xf numFmtId="0" fontId="19" fillId="0" borderId="19" xfId="33" applyFont="1" applyFill="1" applyBorder="1" applyAlignment="1">
      <alignment horizontal="center"/>
    </xf>
    <xf numFmtId="0" fontId="10" fillId="0" borderId="0" xfId="0" applyFont="1" applyFill="1" applyBorder="1" applyAlignment="1">
      <alignment horizontal="center"/>
    </xf>
    <xf numFmtId="0" fontId="10" fillId="0" borderId="15" xfId="0" applyFont="1" applyFill="1" applyBorder="1" applyAlignment="1">
      <alignment horizontal="center"/>
    </xf>
    <xf numFmtId="0" fontId="19" fillId="0" borderId="0" xfId="33" applyFont="1" applyFill="1" applyAlignment="1">
      <alignment horizontal="center"/>
    </xf>
    <xf numFmtId="0" fontId="10" fillId="0" borderId="0" xfId="0" applyFont="1" applyFill="1" applyAlignment="1">
      <alignment horizontal="center"/>
    </xf>
    <xf numFmtId="0" fontId="50" fillId="0" borderId="0" xfId="0" applyFont="1" applyFill="1" applyAlignment="1">
      <alignment horizontal="left"/>
    </xf>
  </cellXfs>
  <cellStyles count="44">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Buena" xfId="19" builtinId="26" customBuiltin="1"/>
    <cellStyle name="Cálculo" xfId="20" builtinId="22" customBuiltin="1"/>
    <cellStyle name="Celda de comprobación" xfId="21" builtinId="23" customBuiltin="1"/>
    <cellStyle name="Celda vinculada" xfId="22" builtinId="24" customBuiltin="1"/>
    <cellStyle name="Encabezado 4" xfId="23" builtinId="19" customBuiltin="1"/>
    <cellStyle name="Énfasis1" xfId="24" builtinId="29" customBuiltin="1"/>
    <cellStyle name="Énfasis2" xfId="25" builtinId="33" customBuiltin="1"/>
    <cellStyle name="Énfasis3" xfId="26" builtinId="37" customBuiltin="1"/>
    <cellStyle name="Énfasis4" xfId="27" builtinId="41" customBuiltin="1"/>
    <cellStyle name="Énfasis5" xfId="28" builtinId="45" customBuiltin="1"/>
    <cellStyle name="Énfasis6" xfId="29" builtinId="49" customBuiltin="1"/>
    <cellStyle name="Entrada" xfId="30" builtinId="20" customBuiltin="1"/>
    <cellStyle name="Incorrecto" xfId="31" builtinId="27" customBuiltin="1"/>
    <cellStyle name="Neutral" xfId="32" builtinId="28" customBuiltin="1"/>
    <cellStyle name="Normal" xfId="0" builtinId="0"/>
    <cellStyle name="Normal 2" xfId="33"/>
    <cellStyle name="Normal 3" xfId="34"/>
    <cellStyle name="Notas 2" xfId="35"/>
    <cellStyle name="Salida" xfId="36" builtinId="21" customBuiltin="1"/>
    <cellStyle name="Texto de advertencia" xfId="37" builtinId="11" customBuiltin="1"/>
    <cellStyle name="Texto explicativo" xfId="38" builtinId="53" customBuiltin="1"/>
    <cellStyle name="Título" xfId="39" builtinId="15" customBuiltin="1"/>
    <cellStyle name="Título 1" xfId="40" builtinId="16" customBuiltin="1"/>
    <cellStyle name="Título 2" xfId="41" builtinId="17" customBuiltin="1"/>
    <cellStyle name="Título 3" xfId="42" builtinId="18" customBuiltin="1"/>
    <cellStyle name="Total" xfId="43" builtinId="25" customBuiltin="1"/>
  </cellStyles>
  <dxfs count="3">
    <dxf>
      <font>
        <color rgb="FF006100"/>
      </font>
      <fill>
        <patternFill>
          <bgColor rgb="FFC6EFCE"/>
        </patternFill>
      </fill>
    </dxf>
    <dxf>
      <border>
        <left style="thin">
          <color rgb="FF9C0006"/>
        </left>
        <right style="thin">
          <color rgb="FF9C0006"/>
        </right>
        <top style="thin">
          <color rgb="FF9C0006"/>
        </top>
        <bottom style="thin">
          <color rgb="FF9C0006"/>
        </bottom>
        <vertical/>
        <horizontal/>
      </border>
    </dxf>
    <dxf>
      <font>
        <color rgb="FF006100"/>
      </font>
      <fill>
        <patternFill>
          <bgColor rgb="FFC6EF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microsoft.com/office/2006/relationships/attachedToolbars" Target="attachedToolbars.bin"/><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pivotCache/_rels/pivotCacheDefinition1.xml.rels><?xml version="1.0" encoding="UTF-8" standalone="yes"?>
<Relationships xmlns="http://schemas.openxmlformats.org/package/2006/relationships"><Relationship Id="rId1" Type="http://schemas.openxmlformats.org/officeDocument/2006/relationships/externalLinkPath" Target="/mgen0310/VacHolReg.xls" TargetMode="Externa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saveData="0" refreshedBy=" Bernardo Vargas" refreshedDate="40294.565116782411" createdVersion="1" refreshedVersion="2" recordCount="217" upgradeOnRefresh="1">
  <cacheSource type="worksheet">
    <worksheetSource ref="A10:U227" sheet="datos_PRODUCCION" r:id="rId1"/>
  </cacheSource>
  <cacheFields count="21">
    <cacheField name="Finca" numFmtId="0">
      <sharedItems containsString="0" containsBlank="1" containsNumber="1" containsInteger="1" minValue="50001" maxValue="3040001" count="85">
        <n v="1960041"/>
        <n v="2840001"/>
        <n v="480005"/>
        <n v="990082"/>
        <n v="1260001"/>
        <n v="660006"/>
        <n v="1960026"/>
        <n v="1420005"/>
        <m/>
        <n v="50001" u="1"/>
        <n v="110001" u="1"/>
        <n v="130001" u="1"/>
        <n v="160001" u="1"/>
        <n v="180001" u="1"/>
        <n v="190001" u="1"/>
        <n v="190003" u="1"/>
        <n v="190006" u="1"/>
        <n v="210009" u="1"/>
        <n v="260003" u="1"/>
        <n v="410001" u="1"/>
        <n v="410002" u="1"/>
        <n v="440001" u="1"/>
        <n v="530001" u="1"/>
        <n v="540004" u="1"/>
        <n v="540006" u="1"/>
        <n v="550003" u="1"/>
        <n v="560001" u="1"/>
        <n v="570001" u="1"/>
        <n v="580001" u="1"/>
        <n v="610001" u="1"/>
        <n v="620001" u="1"/>
        <n v="620002" u="1"/>
        <n v="660007" u="1"/>
        <n v="660009" u="1"/>
        <n v="700001" u="1"/>
        <n v="770001" u="1"/>
        <n v="820001" u="1"/>
        <n v="930001" u="1"/>
        <n v="950001" u="1"/>
        <n v="1080001" u="1"/>
        <n v="1100001" u="1"/>
        <n v="1100002" u="1"/>
        <n v="1130001" u="1"/>
        <n v="1170022" u="1"/>
        <n v="1230001" u="1"/>
        <n v="1280001" u="1"/>
        <n v="1290004" u="1"/>
        <n v="1490001" u="1"/>
        <n v="1490005" u="1"/>
        <n v="1530001" u="1"/>
        <n v="1580001" u="1"/>
        <n v="1640001" u="1"/>
        <n v="1710001" u="1"/>
        <n v="1710002" u="1"/>
        <n v="1770001" u="1"/>
        <n v="1890003" u="1"/>
        <n v="1890005" u="1"/>
        <n v="1890027" u="1"/>
        <n v="1890028" u="1"/>
        <n v="1890029" u="1"/>
        <n v="1890030" u="1"/>
        <n v="1890033" u="1"/>
        <n v="1890106" u="1"/>
        <n v="1940109" u="1"/>
        <n v="1960015" u="1"/>
        <n v="1960017" u="1"/>
        <n v="1960023" u="1"/>
        <n v="1960035" u="1"/>
        <n v="1960037" u="1"/>
        <n v="1960040" u="1"/>
        <n v="1960107" u="1"/>
        <n v="1980001" u="1"/>
        <n v="2250001" u="1"/>
        <n v="2270001" u="1"/>
        <n v="2360001" u="1"/>
        <n v="2390027" u="1"/>
        <n v="2390100" u="1"/>
        <n v="2580001" u="1"/>
        <n v="2580013" u="1"/>
        <n v="2730001" u="1"/>
        <n v="2750001" u="1"/>
        <n v="2760001" u="1"/>
        <n v="2850001" u="1"/>
        <n v="2850002" u="1"/>
        <n v="3040001" u="1"/>
      </sharedItems>
    </cacheField>
    <cacheField name="Registro" numFmtId="0">
      <sharedItems containsString="0" containsBlank="1" containsNumber="1" containsInteger="1" minValue="77772" maxValue="88109" count="47">
        <n v="85778"/>
        <n v="84612"/>
        <n v="86899"/>
        <n v="88082"/>
        <n v="88109"/>
        <n v="83707"/>
        <n v="84463"/>
        <n v="82307"/>
        <n v="85761"/>
        <n v="82314"/>
        <n v="86906"/>
        <n v="84464"/>
        <n v="86898"/>
        <n v="80787"/>
        <n v="80792"/>
        <n v="82187"/>
        <n v="79206"/>
        <n v="79961"/>
        <n v="78674"/>
        <n v="86897"/>
        <n v="83180"/>
        <n v="83954"/>
        <n v="86628"/>
        <n v="82157"/>
        <n v="78661"/>
        <n v="86093"/>
        <n v="77772"/>
        <n v="84562"/>
        <n v="79228"/>
        <n v="83242"/>
        <n v="85738"/>
        <n v="84441"/>
        <n v="81008"/>
        <n v="79217"/>
        <n v="86092"/>
        <n v="80887"/>
        <n v="82331"/>
        <n v="86094"/>
        <n v="80064"/>
        <n v="84594"/>
        <n v="85755"/>
        <n v="86102"/>
        <n v="83337"/>
        <n v="84474"/>
        <n v="86900"/>
        <n v="80444"/>
        <m/>
      </sharedItems>
    </cacheField>
    <cacheField name="Padre NAAB" numFmtId="0">
      <sharedItems containsString="0"/>
    </cacheField>
    <cacheField name="Nacim" numFmtId="0">
      <sharedItems containsDate="1" containsString="0"/>
    </cacheField>
    <cacheField name="Parto" numFmtId="0">
      <sharedItems containsDate="1" containsString="0" containsBlank="1" minDate="2008-05-01T00:00:00" maxDate="2010-01-02T00:00:00" count="19">
        <d v="2009-05-01T00:00:00"/>
        <d v="2009-01-01T00:00:00"/>
        <d v="2009-10-01T00:00:00"/>
        <d v="2008-08-01T00:00:00"/>
        <d v="2009-03-01T00:00:00"/>
        <d v="2009-02-01T00:00:00"/>
        <d v="2009-12-01T00:00:00"/>
        <d v="2009-11-01T00:00:00"/>
        <d v="2008-12-01T00:00:00"/>
        <d v="2009-09-01T00:00:00"/>
        <d v="2008-10-01T00:00:00"/>
        <d v="2008-07-01T00:00:00"/>
        <d v="2008-06-01T00:00:00"/>
        <d v="2009-08-01T00:00:00"/>
        <d v="2010-01-01T00:00:00"/>
        <d v="2009-04-01T00:00:00"/>
        <d v="2008-05-01T00:00:00"/>
        <d v="2009-07-01T00:00:00"/>
        <m/>
      </sharedItems>
    </cacheField>
    <cacheField name="DEO" numFmtId="0">
      <sharedItems containsString="0" containsBlank="1" containsNumber="1" containsInteger="1" minValue="31" maxValue="305" count="28">
        <n v="250"/>
        <n v="305"/>
        <n v="100"/>
        <n v="289"/>
        <n v="44"/>
        <n v="64"/>
        <n v="149"/>
        <n v="63"/>
        <n v="155"/>
        <n v="137"/>
        <n v="40"/>
        <n v="252"/>
        <n v="65"/>
        <n v="73"/>
        <n v="302"/>
        <n v="295"/>
        <n v="280"/>
        <n v="254"/>
        <n v="113"/>
        <n v="34"/>
        <n v="283"/>
        <n v="46"/>
        <n v="179"/>
        <n v="182"/>
        <n v="31"/>
        <n v="42"/>
        <n v="277"/>
        <m/>
      </sharedItems>
    </cacheField>
    <cacheField name="PTAL" numFmtId="0">
      <sharedItems containsString="0" containsNumber="1"/>
    </cacheField>
    <cacheField name="ConfL" numFmtId="0">
      <sharedItems containsString="0" containsNumber="1"/>
    </cacheField>
    <cacheField name="LacL" numFmtId="0">
      <sharedItems containsString="0" containsBlank="1" containsNumber="1" containsInteger="1" minValue="1" maxValue="6" count="7">
        <n v="2"/>
        <n v="4"/>
        <n v="1"/>
        <n v="3"/>
        <n v="6"/>
        <n v="5"/>
        <m/>
      </sharedItems>
    </cacheField>
    <cacheField name="PTAG" numFmtId="0">
      <sharedItems containsString="0" containsNumber="1"/>
    </cacheField>
    <cacheField name="ConfG" numFmtId="0">
      <sharedItems containsString="0" containsNumber="1"/>
    </cacheField>
    <cacheField name="LacG" numFmtId="0">
      <sharedItems containsBlank="1" containsMixedTypes="1" containsNumber="1" containsInteger="1" minValue="1" maxValue="5" count="7">
        <n v="2"/>
        <s v="."/>
        <n v="1"/>
        <n v="4"/>
        <n v="3"/>
        <n v="5"/>
        <m/>
      </sharedItems>
    </cacheField>
    <cacheField name="PTAP" numFmtId="0">
      <sharedItems containsString="0" containsNumber="1"/>
    </cacheField>
    <cacheField name="ConfP" numFmtId="0">
      <sharedItems containsString="0" containsNumber="1"/>
    </cacheField>
    <cacheField name="LacP" numFmtId="0">
      <sharedItems containsBlank="1" containsMixedTypes="1" containsNumber="1" containsInteger="1" minValue="1" maxValue="5" count="7">
        <n v="2"/>
        <s v="."/>
        <n v="1"/>
        <n v="4"/>
        <n v="3"/>
        <n v="5"/>
        <m/>
      </sharedItems>
    </cacheField>
    <cacheField name="PTADA" numFmtId="0">
      <sharedItems containsString="0" containsNumber="1"/>
    </cacheField>
    <cacheField name="ConfDA" numFmtId="0">
      <sharedItems containsString="0" containsNumber="1"/>
    </cacheField>
    <cacheField name="nDA" numFmtId="0">
      <sharedItems containsString="0" containsBlank="1" containsNumber="1" containsInteger="1" minValue="1" maxValue="6" count="7">
        <n v="2"/>
        <n v="4"/>
        <n v="1"/>
        <n v="3"/>
        <n v="6"/>
        <n v="5"/>
        <m/>
      </sharedItems>
    </cacheField>
    <cacheField name="PTAVP" numFmtId="0">
      <sharedItems containsString="0" containsBlank="1" containsNumber="1" minValue="-1.9" maxValue="1.4" count="25">
        <n v="-0.2"/>
        <n v="-0.5"/>
        <n v="-0.4"/>
        <n v="0.8"/>
        <n v="0.5"/>
        <n v="-0.8"/>
        <n v="-0.9"/>
        <n v="-0.7"/>
        <n v="1.4"/>
        <n v="-1.3"/>
        <n v="1"/>
        <n v="0.3"/>
        <n v="-1"/>
        <n v="0.1"/>
        <n v="0.7"/>
        <n v="0"/>
        <n v="-1.7"/>
        <n v="1.3"/>
        <n v="-1.2"/>
        <n v="-1.9"/>
        <n v="-0.1"/>
        <n v="1.2"/>
        <n v="-0.6"/>
        <n v="-1.1000000000000001"/>
        <m/>
      </sharedItems>
    </cacheField>
    <cacheField name="ConfVP" numFmtId="0">
      <sharedItems containsString="0" containsNumber="1"/>
    </cacheField>
    <cacheField name="$MER" numFmtId="0">
      <sharedItems containsString="0" containsNumber="1"/>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r:id="rId1" refreshedBy="BVL" refreshedDate="41715.486224884262" createdVersion="3" refreshedVersion="4" minRefreshableVersion="3" recordCount="193">
  <cacheSource type="worksheet">
    <worksheetSource ref="B10:W203" sheet="MER_Holstein"/>
  </cacheSource>
  <cacheFields count="22">
    <cacheField name="Hato" numFmtId="0">
      <sharedItems containsString="0" containsBlank="1" containsNumber="1" containsInteger="1" minValue="80001" maxValue="106500005" count="19">
        <n v="102960001"/>
        <n v="2840001"/>
        <n v="3600001"/>
        <n v="1890027"/>
        <n v="106500002"/>
        <n v="1260001"/>
        <n v="550003"/>
        <n v="80001"/>
        <n v="180001"/>
        <n v="2760001"/>
        <n v="106500005"/>
        <m/>
        <n v="660006" u="1"/>
        <n v="1420005" u="1"/>
        <n v="480005" u="1"/>
        <n v="1960041" u="1"/>
        <n v="160001" u="1"/>
        <n v="2750001" u="1"/>
        <n v="190001" u="1"/>
      </sharedItems>
    </cacheField>
    <cacheField name="Registro" numFmtId="0">
      <sharedItems containsString="0" containsBlank="1" containsNumber="1" containsInteger="1" minValue="8351" maxValue="99232" count="164">
        <n v="86898"/>
        <n v="81447"/>
        <n v="82307"/>
        <n v="84592"/>
        <n v="94635"/>
        <n v="89622"/>
        <n v="89078"/>
        <n v="81810"/>
        <n v="98119"/>
        <n v="96180"/>
        <n v="82012"/>
        <n v="93866"/>
        <n v="88171"/>
        <n v="83788"/>
        <n v="86095"/>
        <n v="96171"/>
        <n v="93003"/>
        <n v="85780"/>
        <n v="90643"/>
        <n v="91821"/>
        <n v="93439"/>
        <n v="86101"/>
        <n v="98131"/>
        <n v="93440"/>
        <n v="79972"/>
        <n v="93864"/>
        <n v="99232"/>
        <n v="86741"/>
        <n v="89571"/>
        <n v="96095"/>
        <n v="93421"/>
        <n v="98068"/>
        <n v="79978"/>
        <n v="96367"/>
        <n v="96093"/>
        <n v="91234"/>
        <n v="96215"/>
        <n v="82306"/>
        <n v="89632"/>
        <n v="85743"/>
        <n v="98894"/>
        <n v="89611"/>
        <n v="81008"/>
        <n v="93870"/>
        <n v="82314"/>
        <n v="97109"/>
        <n v="87002"/>
        <n v="98130"/>
        <n v="86754"/>
        <n v="92011"/>
        <m/>
        <n v="80821" u="1"/>
        <n v="86043" u="1"/>
        <n v="92897" u="1"/>
        <n v="86906" u="1"/>
        <n v="85764" u="1"/>
        <n v="92012" u="1"/>
        <n v="86837" u="1"/>
        <n v="81452" u="1"/>
        <n v="93808" u="1"/>
        <n v="83038" u="1"/>
        <n v="86092" u="1"/>
        <n v="87048" u="1"/>
        <n v="86815" u="1"/>
        <n v="93809" u="1"/>
        <n v="89613" u="1"/>
        <n v="84461" u="1"/>
        <n v="80801" u="1"/>
        <n v="84462" u="1"/>
        <n v="86094" u="1"/>
        <n v="89148" u="1"/>
        <n v="87050" u="1"/>
        <n v="80546" u="1"/>
        <n v="86887" u="1"/>
        <n v="84859" u="1"/>
        <n v="93438" u="1"/>
        <n v="83787" u="1"/>
        <n v="91247" u="1"/>
        <n v="94674" u="1"/>
        <n v="83927" u="1"/>
        <n v="84464" u="1"/>
        <n v="80874" u="1"/>
        <n v="86096" u="1"/>
        <n v="84441" u="1"/>
        <n v="93463" u="1"/>
        <n v="84558" u="1"/>
        <n v="84465" u="1"/>
        <n v="8351" u="1"/>
        <n v="86820" u="1"/>
        <n v="79943" u="1"/>
        <n v="80083" u="1"/>
        <n v="96192" u="1"/>
        <n v="92043" u="1"/>
        <n v="82182" u="1"/>
        <n v="84560" u="1"/>
        <n v="82019" u="1"/>
        <n v="86752" u="1"/>
        <n v="78640" u="1"/>
        <n v="84608" u="1"/>
        <n v="89224" u="1"/>
        <n v="88315" u="1"/>
        <n v="93910" u="1"/>
        <n v="85774" u="1"/>
        <n v="84935" u="1"/>
        <n v="88176" u="1"/>
        <n v="80064" u="1"/>
        <n v="79971" u="1"/>
        <n v="80787" u="1"/>
        <n v="86755" u="1"/>
        <n v="96826" u="1"/>
        <n v="85776" u="1"/>
        <n v="89623" u="1"/>
        <n v="93796" u="1"/>
        <n v="85730" u="1"/>
        <n v="91232" u="1"/>
        <n v="92048" u="1"/>
        <n v="93913" u="1"/>
        <n v="84798" u="1"/>
        <n v="96734" u="1"/>
        <n v="85754" u="1"/>
        <n v="84472" u="1"/>
        <n v="84612" u="1"/>
        <n v="85731" u="1"/>
        <n v="84309" u="1"/>
        <n v="85778" u="1"/>
        <n v="82188" u="1"/>
        <n v="97108" u="1"/>
        <n v="86758" u="1"/>
        <n v="79741" u="1"/>
        <n v="81000" u="1"/>
        <n v="82632" u="1"/>
        <n v="94755" u="1"/>
        <n v="86899" u="1"/>
        <n v="85104" u="1"/>
        <n v="79206" u="1"/>
        <n v="85734" u="1"/>
        <n v="93940" u="1"/>
        <n v="79533" u="1"/>
        <n v="88182" u="1"/>
        <n v="86760" u="1"/>
        <n v="99209" u="1"/>
        <n v="89628" u="1"/>
        <n v="83707" u="1"/>
        <n v="96739" u="1"/>
        <n v="95597" u="1"/>
        <n v="93802" u="1"/>
        <n v="89140" u="1"/>
        <n v="80235" u="1"/>
        <n v="80445" u="1"/>
        <n v="80142" u="1"/>
        <n v="85737" u="1"/>
        <n v="80422" u="1"/>
        <n v="85761" u="1"/>
        <n v="85738" u="1"/>
        <n v="84456" u="1"/>
        <n v="91240" u="1"/>
        <n v="89142" u="1"/>
        <n v="85692" u="1"/>
        <n v="82172" u="1"/>
        <n v="78489" u="1"/>
        <n v="79748" u="1"/>
        <n v="87045" u="1"/>
        <n v="79189" u="1"/>
        <n v="84854" u="1"/>
      </sharedItems>
    </cacheField>
    <cacheField name="Padre " numFmtId="0">
      <sharedItems containsBlank="1" containsMixedTypes="1" containsNumber="1" containsInteger="1" minValue="4559" maxValue="970093" count="40">
        <s v="006HO00817"/>
        <s v="029HO09155"/>
        <s v="011HO05137"/>
        <s v="097HO00076"/>
        <s v="097HO01349"/>
        <s v="097HO03689"/>
        <s v="073HO02479"/>
        <s v="029HO11396"/>
        <s v="023HO00604"/>
        <s v="029HO10644"/>
        <s v="094HO11395"/>
        <s v="007HO06076"/>
        <s v="507HO07515"/>
        <s v="029HO11014"/>
        <s v="011HO06414"/>
        <s v="029HO10301"/>
        <s v="007HO06972"/>
        <s v="097HO03318"/>
        <s v="073HO02239"/>
        <s v="029HO11355"/>
        <s v="029HO10793"/>
        <s v="97H4914"/>
        <s v="LT26"/>
        <s v="014HO05434"/>
        <s v="029HO00856"/>
        <s v="097HO04794"/>
        <s v="029HO11631"/>
        <s v="011HO08342"/>
        <n v="72688"/>
        <s v="029HO13110"/>
        <s v="198HO00030"/>
        <s v="094HO10809"/>
        <s v="014HO02687"/>
        <s v="200HO04608"/>
        <s v="014HO03597"/>
        <s v="029HO10799"/>
        <m/>
        <n v="4559" u="1"/>
        <n v="970093" u="1"/>
        <n v="49327" u="1"/>
      </sharedItems>
    </cacheField>
    <cacheField name="Nacim" numFmtId="0">
      <sharedItems containsNonDate="0" containsDate="1" containsString="0" containsBlank="1" minDate="2002-11-01T00:00:00" maxDate="2010-09-02T00:00:00"/>
    </cacheField>
    <cacheField name="Parto" numFmtId="0">
      <sharedItems containsNonDate="0" containsDate="1" containsString="0" containsBlank="1" minDate="2012-09-01T00:00:00" maxDate="2013-12-02T00:00:00"/>
    </cacheField>
    <cacheField name="DEO" numFmtId="0">
      <sharedItems containsString="0" containsBlank="1" containsNumber="1" containsInteger="1" minValue="37" maxValue="305"/>
    </cacheField>
    <cacheField name="PTAL" numFmtId="0">
      <sharedItems containsString="0" containsBlank="1" containsNumber="1" minValue="49.9" maxValue="648"/>
    </cacheField>
    <cacheField name="ConfL" numFmtId="0">
      <sharedItems containsString="0" containsBlank="1" containsNumber="1" minValue="33.292000000000002" maxValue="66.22"/>
    </cacheField>
    <cacheField name="LacL" numFmtId="0">
      <sharedItems containsString="0" containsBlank="1" containsNumber="1" containsInteger="1" minValue="1" maxValue="9" count="10">
        <n v="5"/>
        <n v="7"/>
        <n v="6"/>
        <n v="4"/>
        <n v="3"/>
        <n v="2"/>
        <n v="8"/>
        <n v="9"/>
        <m/>
        <n v="1" u="1"/>
      </sharedItems>
    </cacheField>
    <cacheField name="PTAG" numFmtId="0">
      <sharedItems containsString="0" containsBlank="1" containsNumber="1" minValue="6.7" maxValue="24.6"/>
    </cacheField>
    <cacheField name="ConfG" numFmtId="0">
      <sharedItems containsString="0" containsBlank="1" containsNumber="1" minValue="29.23" maxValue="54.27"/>
    </cacheField>
    <cacheField name="PTAP" numFmtId="0">
      <sharedItems containsString="0" containsBlank="1" containsNumber="1" minValue="-1.1000000000000001" maxValue="20.7"/>
    </cacheField>
    <cacheField name="ConfP" numFmtId="0">
      <sharedItems containsString="0" containsBlank="1" containsNumber="1" minValue="22.311" maxValue="46.865000000000002"/>
    </cacheField>
    <cacheField name="PTA_ST" numFmtId="0">
      <sharedItems containsString="0" containsBlank="1" containsNumber="1" minValue="8.6" maxValue="48.9"/>
    </cacheField>
    <cacheField name="Conf_ST" numFmtId="0">
      <sharedItems containsString="0" containsBlank="1" containsNumber="1" minValue="13.023999999999999" maxValue="39.423999999999999"/>
    </cacheField>
    <cacheField name="PTASCCS" numFmtId="0">
      <sharedItems containsString="0" containsBlank="1" containsNumber="1" minValue="-0.27" maxValue="0.38"/>
    </cacheField>
    <cacheField name="ConfSCCS" numFmtId="0">
      <sharedItems containsString="0" containsBlank="1" containsNumber="1" minValue="11.4" maxValue="38.4"/>
    </cacheField>
    <cacheField name="PTADA" numFmtId="0">
      <sharedItems containsString="0" containsBlank="1" containsNumber="1" minValue="-6.7" maxValue="7.5"/>
    </cacheField>
    <cacheField name="ConfDA" numFmtId="0">
      <sharedItems containsString="0" containsBlank="1" containsNumber="1" minValue="11.475" maxValue="36.828000000000003"/>
    </cacheField>
    <cacheField name="PTAVP" numFmtId="0">
      <sharedItems containsString="0" containsBlank="1" containsNumber="1" minValue="-6" maxValue="3.8"/>
    </cacheField>
    <cacheField name="ConfVP" numFmtId="0">
      <sharedItems containsString="0" containsBlank="1" containsNumber="1" minValue="7.1539999999999999" maxValue="31.004000000000001"/>
    </cacheField>
    <cacheField name="$MER" numFmtId="0">
      <sharedItems containsString="0" containsBlank="1" containsNumber="1" minValue="218.6" maxValue="421.8"/>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93">
  <r>
    <x v="0"/>
    <x v="0"/>
    <x v="0"/>
    <d v="2006-10-01T00:00:00"/>
    <d v="2013-04-01T00:00:00"/>
    <n v="164"/>
    <n v="403.7"/>
    <n v="56.281999999999996"/>
    <x v="0"/>
    <n v="24.6"/>
    <n v="43.491999999999997"/>
    <n v="11.3"/>
    <n v="36.686"/>
    <n v="43.9"/>
    <n v="27.058"/>
    <n v="0.11"/>
    <n v="26.3"/>
    <n v="2.4"/>
    <n v="27.4"/>
    <n v="0.8"/>
    <n v="16.96"/>
    <n v="421.8"/>
  </r>
  <r>
    <x v="1"/>
    <x v="1"/>
    <x v="1"/>
    <d v="2004-05-01T00:00:00"/>
    <d v="2013-11-01T00:00:00"/>
    <n v="74"/>
    <n v="272"/>
    <n v="58.24"/>
    <x v="1"/>
    <n v="23.7"/>
    <n v="48.3"/>
    <n v="9.8000000000000007"/>
    <n v="40.067999999999998"/>
    <n v="34.299999999999997"/>
    <n v="33.768000000000001"/>
    <n v="-0.03"/>
    <n v="31.2"/>
    <n v="0.7"/>
    <n v="30.832000000000001"/>
    <n v="-0.1"/>
    <n v="23.091999999999999"/>
    <n v="402.6"/>
  </r>
  <r>
    <x v="2"/>
    <x v="2"/>
    <x v="2"/>
    <d v="2004-03-01T00:00:00"/>
    <d v="2012-12-01T00:00:00"/>
    <n v="305"/>
    <n v="410.9"/>
    <n v="66.22"/>
    <x v="1"/>
    <n v="21.4"/>
    <n v="54.27"/>
    <n v="12.5"/>
    <n v="46.865000000000002"/>
    <n v="37.1"/>
    <n v="37.582999999999998"/>
    <n v="0.12"/>
    <n v="34.9"/>
    <n v="3.3"/>
    <n v="34.1"/>
    <n v="2.2000000000000002"/>
    <n v="23.414400000000001"/>
    <n v="399.1"/>
  </r>
  <r>
    <x v="2"/>
    <x v="3"/>
    <x v="3"/>
    <d v="2005-01-01T00:00:00"/>
    <d v="2013-05-01T00:00:00"/>
    <n v="246"/>
    <n v="256.2"/>
    <n v="61.16"/>
    <x v="2"/>
    <n v="17.3"/>
    <n v="52.991999999999997"/>
    <n v="11.7"/>
    <n v="43.607999999999997"/>
    <n v="34.4"/>
    <n v="37.72"/>
    <n v="0.15"/>
    <n v="31.2"/>
    <n v="2.8"/>
    <n v="29.5"/>
    <n v="1.7"/>
    <n v="19.922999999999998"/>
    <n v="336.3"/>
  </r>
  <r>
    <x v="3"/>
    <x v="4"/>
    <x v="4"/>
    <d v="2007-08-01T00:00:00"/>
    <d v="2013-05-01T00:00:00"/>
    <n v="169"/>
    <n v="209.6"/>
    <n v="57.451999999999998"/>
    <x v="3"/>
    <n v="12.9"/>
    <n v="46.62"/>
    <n v="12.6"/>
    <n v="41.4"/>
    <n v="35.1"/>
    <n v="30.69"/>
    <n v="-0.16"/>
    <n v="29.5"/>
    <n v="-2.8"/>
    <n v="27.8"/>
    <n v="1.1000000000000001"/>
    <n v="16.614000000000001"/>
    <n v="322.3"/>
  </r>
  <r>
    <x v="2"/>
    <x v="5"/>
    <x v="1"/>
    <d v="2007-06-01T00:00:00"/>
    <d v="2012-09-01T00:00:00"/>
    <n v="305"/>
    <n v="400.1"/>
    <n v="58.74"/>
    <x v="4"/>
    <n v="20.399999999999999"/>
    <n v="51.429000000000002"/>
    <n v="9.6999999999999993"/>
    <n v="43.152000000000001"/>
    <n v="27.9"/>
    <n v="35.154000000000003"/>
    <n v="0.16"/>
    <n v="32.4"/>
    <n v="6.2"/>
    <n v="29.2"/>
    <n v="0"/>
    <n v="15.311"/>
    <n v="321.39999999999998"/>
  </r>
  <r>
    <x v="4"/>
    <x v="6"/>
    <x v="5"/>
    <d v="2007-04-01T00:00:00"/>
    <d v="2013-05-01T00:00:00"/>
    <n v="259"/>
    <n v="388.6"/>
    <n v="62.59"/>
    <x v="3"/>
    <n v="15.4"/>
    <n v="48.459000000000003"/>
    <n v="17"/>
    <n v="42.195"/>
    <n v="41.7"/>
    <n v="31.667999999999999"/>
    <n v="0.01"/>
    <n v="33.1"/>
    <n v="7.3"/>
    <n v="30"/>
    <n v="-2.1"/>
    <n v="20.093"/>
    <n v="307.5"/>
  </r>
  <r>
    <x v="1"/>
    <x v="7"/>
    <x v="6"/>
    <d v="2004-08-01T00:00:00"/>
    <d v="2013-12-01T00:00:00"/>
    <n v="42"/>
    <n v="479.7"/>
    <n v="61.404000000000003"/>
    <x v="1"/>
    <n v="17.5"/>
    <n v="53.503999999999998"/>
    <n v="11.1"/>
    <n v="46.375999999999998"/>
    <n v="29.7"/>
    <n v="39.423999999999999"/>
    <n v="-7.0000000000000007E-2"/>
    <n v="38.4"/>
    <n v="2.7"/>
    <n v="36.828000000000003"/>
    <n v="-2"/>
    <n v="31.004000000000001"/>
    <n v="303.3"/>
  </r>
  <r>
    <x v="2"/>
    <x v="8"/>
    <x v="7"/>
    <d v="2010-02-01T00:00:00"/>
    <d v="2013-07-01T00:00:00"/>
    <n v="212"/>
    <n v="488.4"/>
    <n v="47.064"/>
    <x v="5"/>
    <n v="15.1"/>
    <n v="43.497999999999998"/>
    <n v="9.4"/>
    <n v="34.125"/>
    <n v="31.2"/>
    <n v="28.119"/>
    <n v="0.02"/>
    <n v="25.4"/>
    <n v="-4.4000000000000004"/>
    <n v="19.3"/>
    <n v="-1.2"/>
    <n v="8.4280000000000008"/>
    <n v="296"/>
  </r>
  <r>
    <x v="2"/>
    <x v="9"/>
    <x v="7"/>
    <d v="2009-01-01T00:00:00"/>
    <d v="2013-05-01T00:00:00"/>
    <n v="257"/>
    <n v="309.89999999999998"/>
    <n v="52.25"/>
    <x v="4"/>
    <n v="17.100000000000001"/>
    <n v="45.54"/>
    <n v="10.5"/>
    <n v="36"/>
    <n v="33.5"/>
    <n v="30.06"/>
    <n v="0.05"/>
    <n v="27"/>
    <n v="-0.4"/>
    <n v="21.3"/>
    <n v="-3.5"/>
    <n v="11.163"/>
    <n v="292.89999999999998"/>
  </r>
  <r>
    <x v="5"/>
    <x v="10"/>
    <x v="8"/>
    <d v="2004-11-01T00:00:00"/>
    <d v="2013-06-01T00:00:00"/>
    <n v="229"/>
    <n v="526.1"/>
    <n v="61.417999999999999"/>
    <x v="2"/>
    <n v="15.7"/>
    <n v="48.3"/>
    <n v="9.4"/>
    <n v="41.244"/>
    <n v="40.799999999999997"/>
    <n v="32.171999999999997"/>
    <n v="-0.14000000000000001"/>
    <n v="33.1"/>
    <n v="2.7"/>
    <n v="35.145000000000003"/>
    <n v="0.6"/>
    <n v="25.143000000000001"/>
    <n v="288.60000000000002"/>
  </r>
  <r>
    <x v="1"/>
    <x v="11"/>
    <x v="9"/>
    <d v="2009-02-01T00:00:00"/>
    <d v="2013-06-01T00:00:00"/>
    <n v="229"/>
    <n v="247.2"/>
    <n v="56.591999999999999"/>
    <x v="4"/>
    <n v="15.7"/>
    <n v="47.436999999999998"/>
    <n v="11.3"/>
    <n v="40.049999999999997"/>
    <n v="31.9"/>
    <n v="30.972000000000001"/>
    <n v="-0.01"/>
    <n v="30.8"/>
    <n v="-1.2"/>
    <n v="26.9"/>
    <n v="-3.6"/>
    <n v="14.579000000000001"/>
    <n v="288.60000000000002"/>
  </r>
  <r>
    <x v="2"/>
    <x v="12"/>
    <x v="10"/>
    <d v="2006-09-01T00:00:00"/>
    <d v="2013-02-01T00:00:00"/>
    <n v="305"/>
    <n v="241.9"/>
    <n v="56.65"/>
    <x v="0"/>
    <n v="14"/>
    <n v="48.42"/>
    <n v="10.3"/>
    <n v="39.375999999999998"/>
    <n v="36.1"/>
    <n v="33.119999999999997"/>
    <n v="0.11"/>
    <n v="28.4"/>
    <n v="-0.9"/>
    <n v="24.4"/>
    <n v="-0.1"/>
    <n v="15.76"/>
    <n v="283.10000000000002"/>
  </r>
  <r>
    <x v="0"/>
    <x v="13"/>
    <x v="11"/>
    <d v="2005-03-01T00:00:00"/>
    <d v="2012-10-01T00:00:00"/>
    <n v="305"/>
    <n v="315.39999999999998"/>
    <n v="58.74"/>
    <x v="2"/>
    <n v="15.5"/>
    <n v="46.24"/>
    <n v="7.4"/>
    <n v="38.08"/>
    <n v="27.7"/>
    <n v="30.43"/>
    <n v="-0.09"/>
    <n v="29.1"/>
    <n v="0.8"/>
    <n v="27.1"/>
    <n v="0.6"/>
    <n v="17.138999999999999"/>
    <n v="277.7"/>
  </r>
  <r>
    <x v="0"/>
    <x v="14"/>
    <x v="0"/>
    <d v="2006-06-01T00:00:00"/>
    <d v="2013-03-01T00:00:00"/>
    <n v="172"/>
    <n v="516.79999999999995"/>
    <n v="62.167000000000002"/>
    <x v="0"/>
    <n v="7.7"/>
    <n v="47.642000000000003"/>
    <n v="19.100000000000001"/>
    <n v="41.164000000000001"/>
    <n v="48.9"/>
    <n v="31.652000000000001"/>
    <n v="0.15"/>
    <n v="32.4"/>
    <n v="-0.1"/>
    <n v="31.9"/>
    <n v="0"/>
    <n v="20.239999999999998"/>
    <n v="277.5"/>
  </r>
  <r>
    <x v="2"/>
    <x v="15"/>
    <x v="12"/>
    <d v="2008-11-01T00:00:00"/>
    <d v="2013-02-01T00:00:00"/>
    <n v="305"/>
    <n v="234.6"/>
    <n v="52.03"/>
    <x v="4"/>
    <n v="14.5"/>
    <n v="46.593000000000004"/>
    <n v="8.3000000000000007"/>
    <n v="36.642000000000003"/>
    <n v="29.8"/>
    <n v="30.69"/>
    <n v="0"/>
    <n v="27"/>
    <n v="-2.2999999999999998"/>
    <n v="21.8"/>
    <n v="-1.2"/>
    <n v="11.407"/>
    <n v="271"/>
  </r>
  <r>
    <x v="6"/>
    <x v="16"/>
    <x v="13"/>
    <d v="2008-08-01T00:00:00"/>
    <d v="2012-10-01T00:00:00"/>
    <n v="212"/>
    <n v="232.7"/>
    <n v="51.573999999999998"/>
    <x v="4"/>
    <n v="17.5"/>
    <n v="29.23"/>
    <n v="5"/>
    <n v="27.824000000000002"/>
    <n v="11.3"/>
    <n v="13.023999999999999"/>
    <n v="-0.18"/>
    <n v="18"/>
    <n v="-1.5"/>
    <n v="23"/>
    <n v="-2.5"/>
    <n v="12.871"/>
    <n v="268.2"/>
  </r>
  <r>
    <x v="2"/>
    <x v="17"/>
    <x v="14"/>
    <d v="2006-06-01T00:00:00"/>
    <d v="2013-05-01T00:00:00"/>
    <n v="269"/>
    <n v="357.9"/>
    <n v="59.62"/>
    <x v="0"/>
    <n v="11"/>
    <n v="50.415999999999997"/>
    <n v="11.8"/>
    <n v="41.86"/>
    <n v="34.1"/>
    <n v="32.659999999999997"/>
    <n v="0.17"/>
    <n v="29.1"/>
    <n v="0.7"/>
    <n v="27.5"/>
    <n v="2.1"/>
    <n v="17.600000000000001"/>
    <n v="266.3"/>
  </r>
  <r>
    <x v="6"/>
    <x v="18"/>
    <x v="15"/>
    <d v="2007-05-01T00:00:00"/>
    <d v="2012-09-01T00:00:00"/>
    <n v="221"/>
    <n v="110.9"/>
    <n v="57.878999999999998"/>
    <x v="3"/>
    <n v="14.1"/>
    <n v="34.418999999999997"/>
    <n v="7.2"/>
    <n v="32.878999999999998"/>
    <n v="10.4"/>
    <n v="17.940999999999999"/>
    <n v="-0.06"/>
    <n v="21.8"/>
    <n v="-4.0999999999999996"/>
    <n v="28.2"/>
    <n v="-1.6"/>
    <n v="17.04"/>
    <n v="264.60000000000002"/>
  </r>
  <r>
    <x v="7"/>
    <x v="19"/>
    <x v="16"/>
    <d v="2007-09-01T00:00:00"/>
    <d v="2013-10-01T00:00:00"/>
    <n v="127"/>
    <n v="397.8"/>
    <n v="50.881999999999998"/>
    <x v="4"/>
    <n v="11.7"/>
    <n v="42"/>
    <n v="13"/>
    <n v="34.524000000000001"/>
    <n v="24.3"/>
    <n v="25.788"/>
    <n v="-0.09"/>
    <n v="25.8"/>
    <n v="2"/>
    <n v="22.32"/>
    <n v="-0.7"/>
    <n v="11.59"/>
    <n v="263.10000000000002"/>
  </r>
  <r>
    <x v="4"/>
    <x v="20"/>
    <x v="17"/>
    <d v="2008-12-01T00:00:00"/>
    <d v="2013-02-01T00:00:00"/>
    <n v="305"/>
    <n v="476.6"/>
    <n v="56.21"/>
    <x v="4"/>
    <n v="11.7"/>
    <n v="42.585000000000001"/>
    <n v="17.8"/>
    <n v="36.805"/>
    <n v="28.7"/>
    <n v="25.67"/>
    <n v="0.11"/>
    <n v="29.7"/>
    <n v="0.1"/>
    <n v="25.7"/>
    <n v="-6"/>
    <n v="15.006"/>
    <n v="262.89999999999998"/>
  </r>
  <r>
    <x v="0"/>
    <x v="21"/>
    <x v="0"/>
    <d v="2006-08-01T00:00:00"/>
    <d v="2012-09-01T00:00:00"/>
    <n v="305"/>
    <n v="456.6"/>
    <n v="61.82"/>
    <x v="0"/>
    <n v="14.2"/>
    <n v="50.16"/>
    <n v="9.6999999999999993"/>
    <n v="42.503999999999998"/>
    <n v="35.5"/>
    <n v="33.44"/>
    <n v="0.38"/>
    <n v="31.3"/>
    <n v="1.4"/>
    <n v="30.4"/>
    <n v="0.2"/>
    <n v="20"/>
    <n v="257.7"/>
  </r>
  <r>
    <x v="2"/>
    <x v="22"/>
    <x v="7"/>
    <d v="2010-06-01T00:00:00"/>
    <d v="2013-06-01T00:00:00"/>
    <n v="229"/>
    <n v="536"/>
    <n v="48.6"/>
    <x v="5"/>
    <n v="13.6"/>
    <n v="42.503999999999998"/>
    <n v="10.7"/>
    <n v="33.792000000000002"/>
    <n v="33.6"/>
    <n v="27.896000000000001"/>
    <n v="-0.11"/>
    <n v="27.3"/>
    <n v="1.6"/>
    <n v="21.5"/>
    <n v="-1.7"/>
    <n v="9.7509999999999994"/>
    <n v="256.8"/>
  </r>
  <r>
    <x v="4"/>
    <x v="23"/>
    <x v="17"/>
    <d v="2008-12-01T00:00:00"/>
    <d v="2013-03-01T00:00:00"/>
    <n v="305"/>
    <n v="133.5"/>
    <n v="55.88"/>
    <x v="4"/>
    <n v="15.7"/>
    <n v="42.924999999999997"/>
    <n v="10.8"/>
    <n v="36.549999999999997"/>
    <n v="9.8000000000000007"/>
    <n v="27.285"/>
    <n v="-0.08"/>
    <n v="28.9"/>
    <n v="1.6"/>
    <n v="25.4"/>
    <n v="-5.5"/>
    <n v="14.945"/>
    <n v="255.6"/>
  </r>
  <r>
    <x v="8"/>
    <x v="24"/>
    <x v="18"/>
    <d v="2003-02-01T00:00:00"/>
    <d v="2013-05-01T00:00:00"/>
    <n v="209"/>
    <n v="295"/>
    <n v="64.091999999999999"/>
    <x v="6"/>
    <n v="15.3"/>
    <n v="44.625"/>
    <n v="7.7"/>
    <n v="41.82"/>
    <n v="8.6"/>
    <n v="27.285"/>
    <n v="7.0000000000000007E-2"/>
    <n v="21.9"/>
    <n v="2.8"/>
    <n v="35.738999999999997"/>
    <n v="-0.3"/>
    <n v="28.128"/>
    <n v="254"/>
  </r>
  <r>
    <x v="1"/>
    <x v="25"/>
    <x v="7"/>
    <d v="2009-01-01T00:00:00"/>
    <d v="2013-01-01T00:00:00"/>
    <n v="291"/>
    <n v="207"/>
    <n v="54.34"/>
    <x v="4"/>
    <n v="10.5"/>
    <n v="47.25"/>
    <n v="11.3"/>
    <n v="38.07"/>
    <n v="26.7"/>
    <n v="32.4"/>
    <n v="0.16"/>
    <n v="28.5"/>
    <n v="-4.2"/>
    <n v="24.2"/>
    <n v="-1.3"/>
    <n v="12.5244"/>
    <n v="251.5"/>
  </r>
  <r>
    <x v="0"/>
    <x v="26"/>
    <x v="19"/>
    <d v="2010-08-01T00:00:00"/>
    <d v="2013-08-01T00:00:00"/>
    <n v="37"/>
    <n v="648"/>
    <n v="36.981999999999999"/>
    <x v="5"/>
    <n v="9.6"/>
    <n v="39.869999999999997"/>
    <n v="19.100000000000001"/>
    <n v="34.200000000000003"/>
    <n v="28.5"/>
    <n v="23.31"/>
    <n v="-0.01"/>
    <n v="26.2"/>
    <n v="3"/>
    <n v="15.225"/>
    <n v="-4.5"/>
    <n v="9.8000000000000007"/>
    <n v="248.2"/>
  </r>
  <r>
    <x v="4"/>
    <x v="27"/>
    <x v="4"/>
    <d v="2006-05-01T00:00:00"/>
    <d v="2013-05-01T00:00:00"/>
    <n v="246"/>
    <n v="93"/>
    <n v="63.36"/>
    <x v="0"/>
    <n v="11.9"/>
    <n v="51.3"/>
    <n v="9.1999999999999993"/>
    <n v="44.28"/>
    <n v="18.100000000000001"/>
    <n v="34.200000000000003"/>
    <n v="-0.1"/>
    <n v="32.4"/>
    <n v="0.4"/>
    <n v="30.9"/>
    <n v="-0.2"/>
    <n v="21.12"/>
    <n v="246.4"/>
  </r>
  <r>
    <x v="9"/>
    <x v="28"/>
    <x v="9"/>
    <d v="2007-10-01T00:00:00"/>
    <d v="2013-01-01T00:00:00"/>
    <n v="269"/>
    <n v="81.5"/>
    <n v="56.76"/>
    <x v="4"/>
    <n v="17.2"/>
    <n v="43.86"/>
    <n v="5.0999999999999996"/>
    <n v="37.655000000000001"/>
    <n v="21.5"/>
    <n v="28.645"/>
    <n v="0"/>
    <n v="30.7"/>
    <n v="-0.2"/>
    <n v="27.8"/>
    <n v="-3.5"/>
    <n v="15.7194"/>
    <n v="245.2"/>
  </r>
  <r>
    <x v="0"/>
    <x v="29"/>
    <x v="20"/>
    <d v="2009-10-01T00:00:00"/>
    <d v="2012-12-01T00:00:00"/>
    <n v="277"/>
    <n v="598.29999999999995"/>
    <n v="54.34"/>
    <x v="5"/>
    <n v="15.8"/>
    <n v="42.5"/>
    <n v="9.4"/>
    <n v="35.954999999999998"/>
    <n v="30.8"/>
    <n v="26.774999999999999"/>
    <n v="-0.06"/>
    <n v="27"/>
    <n v="5.3"/>
    <n v="25.8"/>
    <n v="-2.5"/>
    <n v="12.201000000000001"/>
    <n v="243.5"/>
  </r>
  <r>
    <x v="4"/>
    <x v="30"/>
    <x v="17"/>
    <d v="2008-05-01T00:00:00"/>
    <d v="2012-10-01T00:00:00"/>
    <n v="305"/>
    <n v="564.29999999999995"/>
    <n v="58.63"/>
    <x v="4"/>
    <n v="6.7"/>
    <n v="46.89"/>
    <n v="20.7"/>
    <n v="40.770000000000003"/>
    <n v="33.4"/>
    <n v="29.79"/>
    <n v="-0.14000000000000001"/>
    <n v="30.3"/>
    <n v="2.1"/>
    <n v="27.6"/>
    <n v="-3.9"/>
    <n v="15.128"/>
    <n v="241.7"/>
  </r>
  <r>
    <x v="4"/>
    <x v="31"/>
    <x v="21"/>
    <d v="2010-01-01T00:00:00"/>
    <d v="2013-03-01T00:00:00"/>
    <n v="295"/>
    <n v="92.4"/>
    <n v="42.24"/>
    <x v="5"/>
    <n v="13.8"/>
    <n v="30.72"/>
    <n v="7.4"/>
    <n v="24.64"/>
    <n v="22.1"/>
    <n v="18.32"/>
    <n v="-0.1"/>
    <n v="23.2"/>
    <n v="1.7"/>
    <n v="15.7"/>
    <n v="-0.8"/>
    <n v="7.6929999999999996"/>
    <n v="241.4"/>
  </r>
  <r>
    <x v="8"/>
    <x v="32"/>
    <x v="22"/>
    <d v="2002-11-01T00:00:00"/>
    <d v="2013-07-01T00:00:00"/>
    <n v="142"/>
    <n v="193.1"/>
    <n v="57.994"/>
    <x v="7"/>
    <n v="7.1"/>
    <n v="43.2"/>
    <n v="12.2"/>
    <n v="37.89"/>
    <n v="22.3"/>
    <n v="22.77"/>
    <n v="-0.13"/>
    <n v="11.4"/>
    <n v="-1.6"/>
    <n v="25.675999999999998"/>
    <n v="1.8"/>
    <n v="16.236000000000001"/>
    <n v="241"/>
  </r>
  <r>
    <x v="4"/>
    <x v="33"/>
    <x v="23"/>
    <d v="2010-01-01T00:00:00"/>
    <d v="2013-07-01T00:00:00"/>
    <n v="187"/>
    <n v="302.89999999999998"/>
    <n v="44.625999999999998"/>
    <x v="5"/>
    <n v="22.4"/>
    <n v="32.08"/>
    <n v="-1.1000000000000001"/>
    <n v="27.12"/>
    <n v="12.3"/>
    <n v="17.760000000000002"/>
    <n v="-0.27"/>
    <n v="23.7"/>
    <n v="1.2"/>
    <n v="16"/>
    <n v="-4.9000000000000004"/>
    <n v="8.3789999999999996"/>
    <n v="238.4"/>
  </r>
  <r>
    <x v="0"/>
    <x v="34"/>
    <x v="24"/>
    <d v="2009-10-01T00:00:00"/>
    <d v="2012-10-01T00:00:00"/>
    <n v="305"/>
    <n v="61.6"/>
    <n v="47.19"/>
    <x v="5"/>
    <n v="12.5"/>
    <n v="38.93"/>
    <n v="8.8000000000000007"/>
    <n v="30.515000000000001"/>
    <n v="16.2"/>
    <n v="23.885000000000002"/>
    <n v="0.22"/>
    <n v="24.9"/>
    <n v="-3.2"/>
    <n v="18.600000000000001"/>
    <n v="-2.5"/>
    <n v="8.3789999999999996"/>
    <n v="237.2"/>
  </r>
  <r>
    <x v="4"/>
    <x v="35"/>
    <x v="25"/>
    <d v="2008-04-01T00:00:00"/>
    <d v="2013-05-01T00:00:00"/>
    <n v="256"/>
    <n v="241.6"/>
    <n v="56.32"/>
    <x v="4"/>
    <n v="17.7"/>
    <n v="42.244999999999997"/>
    <n v="5.8"/>
    <n v="36.125"/>
    <n v="21.9"/>
    <n v="25.67"/>
    <n v="-0.17"/>
    <n v="27.3"/>
    <n v="6.5"/>
    <n v="22.8"/>
    <n v="-2.5"/>
    <n v="12.016999999999999"/>
    <n v="236.4"/>
  </r>
  <r>
    <x v="2"/>
    <x v="36"/>
    <x v="26"/>
    <d v="2009-11-01T00:00:00"/>
    <d v="2013-02-01T00:00:00"/>
    <n v="305"/>
    <n v="251.2"/>
    <n v="49.72"/>
    <x v="5"/>
    <n v="12.6"/>
    <n v="45.03"/>
    <n v="9.9"/>
    <n v="36.1"/>
    <n v="17.399999999999999"/>
    <n v="28.31"/>
    <n v="0.01"/>
    <n v="26.4"/>
    <n v="-0.1"/>
    <n v="20"/>
    <n v="-2.8"/>
    <n v="9.6039999999999992"/>
    <n v="234.7"/>
  </r>
  <r>
    <x v="2"/>
    <x v="37"/>
    <x v="2"/>
    <d v="2004-03-01T00:00:00"/>
    <d v="2013-10-01T00:00:00"/>
    <n v="113"/>
    <n v="141.9"/>
    <n v="61.53"/>
    <x v="1"/>
    <n v="13.7"/>
    <n v="48.96"/>
    <n v="8"/>
    <n v="41.734999999999999"/>
    <n v="14.3"/>
    <n v="31.195"/>
    <n v="0.11"/>
    <n v="31.5"/>
    <n v="3.4"/>
    <n v="30.527999999999999"/>
    <n v="-0.3"/>
    <n v="24.472000000000001"/>
    <n v="233.7"/>
  </r>
  <r>
    <x v="2"/>
    <x v="38"/>
    <x v="27"/>
    <d v="2007-09-01T00:00:00"/>
    <d v="2013-10-01T00:00:00"/>
    <n v="101"/>
    <n v="247.8"/>
    <n v="52.838999999999999"/>
    <x v="0"/>
    <n v="11.3"/>
    <n v="46.182000000000002"/>
    <n v="10.8"/>
    <n v="36.722000000000001"/>
    <n v="37.799999999999997"/>
    <n v="30.873999999999999"/>
    <n v="-0.06"/>
    <n v="28.8"/>
    <n v="-1"/>
    <n v="24.064"/>
    <n v="-2.8"/>
    <n v="15.68"/>
    <n v="233.5"/>
  </r>
  <r>
    <x v="2"/>
    <x v="39"/>
    <x v="28"/>
    <d v="2006-05-01T00:00:00"/>
    <d v="2013-07-01T00:00:00"/>
    <n v="201"/>
    <n v="302.5"/>
    <n v="56.808"/>
    <x v="2"/>
    <n v="10"/>
    <n v="48.95"/>
    <n v="8.6"/>
    <n v="38.448"/>
    <n v="23.7"/>
    <n v="33.018999999999998"/>
    <n v="-0.17"/>
    <n v="27.8"/>
    <n v="-0.9"/>
    <n v="22.4"/>
    <n v="0.9"/>
    <n v="14.702999999999999"/>
    <n v="231.4"/>
  </r>
  <r>
    <x v="1"/>
    <x v="40"/>
    <x v="29"/>
    <d v="2010-09-01T00:00:00"/>
    <d v="2013-12-01T00:00:00"/>
    <n v="58"/>
    <n v="206"/>
    <n v="33.292000000000002"/>
    <x v="5"/>
    <n v="14.4"/>
    <n v="29.681000000000001"/>
    <n v="8"/>
    <n v="22.311"/>
    <n v="30.6"/>
    <n v="18.157"/>
    <n v="-7.0000000000000007E-2"/>
    <n v="19.899999999999999"/>
    <n v="2.1"/>
    <n v="11.475"/>
    <n v="-2.9"/>
    <n v="7.1539999999999999"/>
    <n v="230.8"/>
  </r>
  <r>
    <x v="2"/>
    <x v="41"/>
    <x v="30"/>
    <d v="2007-04-01T00:00:00"/>
    <d v="2013-08-01T00:00:00"/>
    <n v="160"/>
    <n v="150.69999999999999"/>
    <n v="57.566000000000003"/>
    <x v="2"/>
    <n v="11.7"/>
    <n v="48.505000000000003"/>
    <n v="2"/>
    <n v="39.427"/>
    <n v="13.5"/>
    <n v="30.704999999999998"/>
    <n v="0.01"/>
    <n v="25.3"/>
    <n v="-6.3"/>
    <n v="25.8"/>
    <n v="2.8"/>
    <n v="16.181999999999999"/>
    <n v="230.8"/>
  </r>
  <r>
    <x v="1"/>
    <x v="42"/>
    <x v="31"/>
    <d v="2004-02-01T00:00:00"/>
    <d v="2013-10-01T00:00:00"/>
    <n v="99"/>
    <n v="385.4"/>
    <n v="58.298000000000002"/>
    <x v="6"/>
    <n v="12.3"/>
    <n v="49.47"/>
    <n v="6.9"/>
    <n v="41.107999999999997"/>
    <n v="24.3"/>
    <n v="34.744"/>
    <n v="-7.0000000000000007E-2"/>
    <n v="29.3"/>
    <n v="1.2"/>
    <n v="29.472000000000001"/>
    <n v="1"/>
    <n v="23.231999999999999"/>
    <n v="230.2"/>
  </r>
  <r>
    <x v="1"/>
    <x v="43"/>
    <x v="7"/>
    <d v="2009-03-01T00:00:00"/>
    <d v="2013-07-01T00:00:00"/>
    <n v="204"/>
    <n v="269.10000000000002"/>
    <n v="51.146000000000001"/>
    <x v="4"/>
    <n v="13.3"/>
    <n v="43.761000000000003"/>
    <n v="8.9"/>
    <n v="35.061"/>
    <n v="26.1"/>
    <n v="28.449000000000002"/>
    <n v="0.1"/>
    <n v="27.2"/>
    <n v="-1.6"/>
    <n v="20.952000000000002"/>
    <n v="-3.7"/>
    <n v="11.346"/>
    <n v="230.1"/>
  </r>
  <r>
    <x v="2"/>
    <x v="44"/>
    <x v="32"/>
    <d v="2004-06-01T00:00:00"/>
    <d v="2012-12-01T00:00:00"/>
    <n v="305"/>
    <n v="533.29999999999995"/>
    <n v="59.731999999999999"/>
    <x v="1"/>
    <n v="7.3"/>
    <n v="50.018000000000001"/>
    <n v="12.3"/>
    <n v="40.673000000000002"/>
    <n v="42.5"/>
    <n v="34.087000000000003"/>
    <n v="0.26"/>
    <n v="27.8"/>
    <n v="1.2"/>
    <n v="28.6"/>
    <n v="3.8"/>
    <n v="18.768000000000001"/>
    <n v="229.5"/>
  </r>
  <r>
    <x v="10"/>
    <x v="45"/>
    <x v="3"/>
    <d v="2005-01-01T00:00:00"/>
    <d v="2013-08-01T00:00:00"/>
    <n v="159"/>
    <n v="49.9"/>
    <n v="61.128"/>
    <x v="1"/>
    <n v="17.2"/>
    <n v="49.631999999999998"/>
    <n v="1.2"/>
    <n v="42.591999999999999"/>
    <n v="16.600000000000001"/>
    <n v="34.76"/>
    <n v="-0.02"/>
    <n v="32.200000000000003"/>
    <n v="2.4"/>
    <n v="32.9"/>
    <n v="0.2"/>
    <n v="22.815999999999999"/>
    <n v="228.7"/>
  </r>
  <r>
    <x v="9"/>
    <x v="46"/>
    <x v="33"/>
    <d v="2007-02-01T00:00:00"/>
    <d v="2012-12-01T00:00:00"/>
    <n v="305"/>
    <n v="152.6"/>
    <n v="61.27"/>
    <x v="3"/>
    <n v="10.199999999999999"/>
    <n v="48.024000000000001"/>
    <n v="8.5"/>
    <n v="41.411999999999999"/>
    <n v="23.2"/>
    <n v="31.059000000000001"/>
    <n v="-0.05"/>
    <n v="31.3"/>
    <n v="-4"/>
    <n v="32.799999999999997"/>
    <n v="-1.4"/>
    <n v="21.672000000000001"/>
    <n v="226.1"/>
  </r>
  <r>
    <x v="2"/>
    <x v="47"/>
    <x v="34"/>
    <d v="2010-05-01T00:00:00"/>
    <d v="2013-06-01T00:00:00"/>
    <n v="238"/>
    <n v="427"/>
    <n v="55.295999999999999"/>
    <x v="5"/>
    <n v="9.6"/>
    <n v="47.616"/>
    <n v="11.3"/>
    <n v="41.106000000000002"/>
    <n v="35.299999999999997"/>
    <n v="30.504000000000001"/>
    <n v="0.08"/>
    <n v="31.5"/>
    <n v="-6.7"/>
    <n v="29.3"/>
    <n v="-4.0999999999999996"/>
    <n v="13.622"/>
    <n v="225.9"/>
  </r>
  <r>
    <x v="4"/>
    <x v="48"/>
    <x v="5"/>
    <d v="2006-08-01T00:00:00"/>
    <d v="2013-03-01T00:00:00"/>
    <n v="305"/>
    <n v="607.9"/>
    <n v="57.42"/>
    <x v="4"/>
    <n v="12.9"/>
    <n v="43.02"/>
    <n v="12.4"/>
    <n v="39.78"/>
    <n v="35.200000000000003"/>
    <n v="29.43"/>
    <n v="0.08"/>
    <n v="28.7"/>
    <n v="7.5"/>
    <n v="26.4"/>
    <n v="-1.7"/>
    <n v="15.189"/>
    <n v="225.7"/>
  </r>
  <r>
    <x v="2"/>
    <x v="49"/>
    <x v="35"/>
    <d v="2008-01-01T00:00:00"/>
    <d v="2013-07-01T00:00:00"/>
    <n v="208"/>
    <n v="113.3"/>
    <n v="59.277999999999999"/>
    <x v="3"/>
    <n v="14.5"/>
    <n v="51.12"/>
    <n v="7"/>
    <n v="43.02"/>
    <n v="30.7"/>
    <n v="35.1"/>
    <n v="0.1"/>
    <n v="33.799999999999997"/>
    <n v="3.2"/>
    <n v="30.8"/>
    <n v="-2.2000000000000002"/>
    <n v="19.312000000000001"/>
    <n v="218.6"/>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name="Tabla dinámica1" cacheId="0" dataOnRows="1" applyNumberFormats="0" applyBorderFormats="0" applyFontFormats="0" applyPatternFormats="0" applyAlignmentFormats="0" applyWidthHeightFormats="1" dataCaption="Datos" updatedVersion="2" asteriskTotals="1" showMemberPropertyTips="0" useAutoFormatting="1" rowGrandTotals="0" colGrandTotals="0" itemPrintTitles="1" createdVersion="1" indent="0" compact="0" compactData="0" gridDropZones="1">
  <location ref="A3:I50" firstHeaderRow="1" firstDataRow="2" firstDataCol="1"/>
  <pivotFields count="21">
    <pivotField axis="axisCol" compact="0" outline="0" subtotalTop="0" showAll="0" includeNewItemsInFilter="1">
      <items count="86">
        <item m="1" x="9"/>
        <item m="1" x="10"/>
        <item m="1" x="12"/>
        <item m="1" x="14"/>
        <item m="1" x="15"/>
        <item m="1" x="16"/>
        <item m="1" x="19"/>
        <item m="1" x="20"/>
        <item m="1" x="21"/>
        <item x="2"/>
        <item m="1" x="24"/>
        <item m="1" x="25"/>
        <item m="1" x="26"/>
        <item m="1" x="27"/>
        <item m="1" x="28"/>
        <item m="1" x="29"/>
        <item m="1" x="30"/>
        <item x="5"/>
        <item m="1" x="32"/>
        <item m="1" x="33"/>
        <item m="1" x="34"/>
        <item m="1" x="35"/>
        <item m="1" x="36"/>
        <item m="1" x="37"/>
        <item m="1" x="38"/>
        <item x="3"/>
        <item m="1" x="40"/>
        <item m="1" x="41"/>
        <item m="1" x="43"/>
        <item x="4"/>
        <item m="1" x="45"/>
        <item x="7"/>
        <item m="1" x="48"/>
        <item m="1" x="51"/>
        <item m="1" x="52"/>
        <item m="1" x="53"/>
        <item m="1" x="54"/>
        <item m="1" x="55"/>
        <item m="1" x="56"/>
        <item m="1" x="57"/>
        <item m="1" x="58"/>
        <item m="1" x="59"/>
        <item m="1" x="60"/>
        <item m="1" x="61"/>
        <item m="1" x="62"/>
        <item m="1" x="64"/>
        <item x="6"/>
        <item m="1" x="67"/>
        <item m="1" x="68"/>
        <item m="1" x="69"/>
        <item x="0"/>
        <item m="1" x="72"/>
        <item m="1" x="73"/>
        <item m="1" x="74"/>
        <item m="1" x="76"/>
        <item m="1" x="77"/>
        <item m="1" x="78"/>
        <item m="1" x="79"/>
        <item m="1" x="80"/>
        <item x="1"/>
        <item m="1" x="82"/>
        <item m="1" x="83"/>
        <item h="1" x="8"/>
        <item m="1" x="71"/>
        <item m="1" x="13"/>
        <item m="1" x="42"/>
        <item m="1" x="50"/>
        <item m="1" x="11"/>
        <item m="1" x="65"/>
        <item m="1" x="17"/>
        <item m="1" x="49"/>
        <item m="1" x="22"/>
        <item m="1" x="18"/>
        <item m="1" x="47"/>
        <item m="1" x="23"/>
        <item m="1" x="81"/>
        <item m="1" x="39"/>
        <item m="1" x="84"/>
        <item m="1" x="44"/>
        <item m="1" x="66"/>
        <item m="1" x="70"/>
        <item m="1" x="75"/>
        <item m="1" x="63"/>
        <item m="1" x="31"/>
        <item m="1" x="46"/>
        <item t="default"/>
      </items>
    </pivotField>
    <pivotField axis="axisRow" compact="0" outline="0" subtotalTop="0" showAll="0" includeNewItemsInFilter="1">
      <items count="48">
        <item x="26"/>
        <item x="24"/>
        <item x="18"/>
        <item x="16"/>
        <item x="33"/>
        <item x="28"/>
        <item x="17"/>
        <item x="38"/>
        <item x="45"/>
        <item x="13"/>
        <item x="14"/>
        <item x="35"/>
        <item x="32"/>
        <item x="23"/>
        <item x="15"/>
        <item x="7"/>
        <item x="9"/>
        <item x="36"/>
        <item x="20"/>
        <item x="29"/>
        <item x="42"/>
        <item x="5"/>
        <item x="21"/>
        <item x="31"/>
        <item x="6"/>
        <item x="11"/>
        <item x="43"/>
        <item x="27"/>
        <item x="39"/>
        <item x="1"/>
        <item x="30"/>
        <item x="40"/>
        <item x="8"/>
        <item x="0"/>
        <item x="34"/>
        <item x="25"/>
        <item x="37"/>
        <item x="41"/>
        <item x="22"/>
        <item x="19"/>
        <item x="12"/>
        <item x="2"/>
        <item x="44"/>
        <item x="10"/>
        <item x="3"/>
        <item x="4"/>
        <item x="46"/>
        <item t="default"/>
      </items>
    </pivotField>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dataField="1"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s>
  <rowFields count="1">
    <field x="1"/>
  </rowFields>
  <rowItems count="46">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x v="41"/>
    </i>
    <i>
      <x v="42"/>
    </i>
    <i>
      <x v="43"/>
    </i>
    <i>
      <x v="44"/>
    </i>
    <i>
      <x v="45"/>
    </i>
  </rowItems>
  <colFields count="1">
    <field x="0"/>
  </colFields>
  <colItems count="8">
    <i>
      <x v="9"/>
    </i>
    <i>
      <x v="17"/>
    </i>
    <i>
      <x v="25"/>
    </i>
    <i>
      <x v="29"/>
    </i>
    <i>
      <x v="31"/>
    </i>
    <i>
      <x v="46"/>
    </i>
    <i>
      <x v="50"/>
    </i>
    <i>
      <x v="59"/>
    </i>
  </colItems>
  <dataFields count="1">
    <dataField name="Promedio de PTAL" fld="6" subtotal="average" baseField="0" baseItem="0"/>
  </dataFields>
  <pivotTableStyleInfo showRowHeaders="1" showColHeaders="1" showRowStripes="0" showColStripes="0" showLastColumn="1"/>
</pivotTableDefinition>
</file>

<file path=xl/pivotTables/pivotTable2.xml><?xml version="1.0" encoding="utf-8"?>
<pivotTableDefinition xmlns="http://schemas.openxmlformats.org/spreadsheetml/2006/main" name="Tabla dinámica1" cacheId="1" dataOnRows="1" applyNumberFormats="0" applyBorderFormats="0" applyFontFormats="0" applyPatternFormats="0" applyAlignmentFormats="0" applyWidthHeightFormats="1" dataCaption="Datos" updatedVersion="4" minRefreshableVersion="3" showMemberPropertyTips="0" useAutoFormatting="1" itemPrintTitles="1" createdVersion="3" indent="0" compact="0" compactData="0" gridDropZones="1">
  <location ref="A3:L155" firstHeaderRow="1" firstDataRow="2" firstDataCol="3"/>
  <pivotFields count="22">
    <pivotField axis="axisRow" compact="0" outline="0" subtotalTop="0" showAll="0" includeNewItemsInFilter="1">
      <items count="20">
        <item m="1" x="16"/>
        <item x="8"/>
        <item m="1" x="18"/>
        <item m="1" x="14"/>
        <item m="1" x="12"/>
        <item x="5"/>
        <item m="1" x="13"/>
        <item m="1" x="15"/>
        <item x="1"/>
        <item x="11"/>
        <item x="2"/>
        <item x="0"/>
        <item x="4"/>
        <item x="3"/>
        <item x="10"/>
        <item m="1" x="17"/>
        <item x="6"/>
        <item x="9"/>
        <item x="7"/>
        <item t="default"/>
      </items>
    </pivotField>
    <pivotField axis="axisRow" compact="0" outline="0" subtotalTop="0" showAll="0" includeNewItemsInFilter="1">
      <items count="165">
        <item m="1" x="87"/>
        <item m="1" x="159"/>
        <item m="1" x="97"/>
        <item m="1" x="162"/>
        <item m="1" x="134"/>
        <item m="1" x="137"/>
        <item m="1" x="160"/>
        <item m="1" x="105"/>
        <item m="1" x="90"/>
        <item m="1" x="72"/>
        <item m="1" x="107"/>
        <item m="1" x="67"/>
        <item m="1" x="81"/>
        <item m="1" x="129"/>
        <item x="1"/>
        <item m="1" x="58"/>
        <item x="7"/>
        <item x="10"/>
        <item m="1" x="158"/>
        <item m="1" x="93"/>
        <item m="1" x="125"/>
        <item x="2"/>
        <item m="1" x="76"/>
        <item x="13"/>
        <item m="1" x="154"/>
        <item m="1" x="66"/>
        <item m="1" x="68"/>
        <item m="1" x="80"/>
        <item m="1" x="86"/>
        <item m="1" x="120"/>
        <item m="1" x="85"/>
        <item x="3"/>
        <item m="1" x="98"/>
        <item m="1" x="121"/>
        <item m="1" x="163"/>
        <item m="1" x="74"/>
        <item m="1" x="103"/>
        <item m="1" x="133"/>
        <item m="1" x="122"/>
        <item m="1" x="135"/>
        <item m="1" x="150"/>
        <item m="1" x="119"/>
        <item m="1" x="55"/>
        <item m="1" x="124"/>
        <item m="1" x="61"/>
        <item x="14"/>
        <item m="1" x="82"/>
        <item x="21"/>
        <item m="1" x="63"/>
        <item m="1" x="73"/>
        <item h="1" x="50"/>
        <item m="1" x="110"/>
        <item m="1" x="94"/>
        <item m="1" x="95"/>
        <item m="1" x="117"/>
        <item x="5"/>
        <item m="1" x="147"/>
        <item m="1" x="69"/>
        <item m="1" x="100"/>
        <item x="17"/>
        <item x="24"/>
        <item m="1" x="146"/>
        <item m="1" x="52"/>
        <item m="1" x="70"/>
        <item m="1" x="102"/>
        <item m="1" x="151"/>
        <item m="1" x="89"/>
        <item m="1" x="83"/>
        <item m="1" x="148"/>
        <item m="1" x="51"/>
        <item m="1" x="156"/>
        <item x="0"/>
        <item m="1" x="139"/>
        <item m="1" x="108"/>
        <item m="1" x="104"/>
        <item x="37"/>
        <item m="1" x="138"/>
        <item m="1" x="111"/>
        <item m="1" x="92"/>
        <item x="12"/>
        <item m="1" x="112"/>
        <item m="1" x="62"/>
        <item m="1" x="96"/>
        <item m="1" x="114"/>
        <item m="1" x="57"/>
        <item m="1" x="99"/>
        <item m="1" x="123"/>
        <item m="1" x="78"/>
        <item m="1" x="127"/>
        <item x="45"/>
        <item m="1" x="145"/>
        <item m="1" x="161"/>
        <item m="1" x="54"/>
        <item m="1" x="115"/>
        <item m="1" x="65"/>
        <item m="1" x="128"/>
        <item x="9"/>
        <item x="49"/>
        <item m="1" x="157"/>
        <item m="1" x="106"/>
        <item x="15"/>
        <item m="1" x="113"/>
        <item m="1" x="84"/>
        <item m="1" x="88"/>
        <item m="1" x="64"/>
        <item m="1" x="155"/>
        <item m="1" x="59"/>
        <item m="1" x="71"/>
        <item m="1" x="79"/>
        <item m="1" x="56"/>
        <item x="6"/>
        <item m="1" x="109"/>
        <item x="43"/>
        <item m="1" x="116"/>
        <item x="35"/>
        <item x="25"/>
        <item m="1" x="131"/>
        <item m="1" x="142"/>
        <item m="1" x="60"/>
        <item x="39"/>
        <item m="1" x="141"/>
        <item x="32"/>
        <item x="44"/>
        <item m="1" x="132"/>
        <item m="1" x="53"/>
        <item m="1" x="126"/>
        <item m="1" x="130"/>
        <item m="1" x="149"/>
        <item x="16"/>
        <item x="29"/>
        <item m="1" x="136"/>
        <item m="1" x="101"/>
        <item x="4"/>
        <item x="36"/>
        <item m="1" x="152"/>
        <item x="33"/>
        <item x="27"/>
        <item m="1" x="91"/>
        <item x="48"/>
        <item m="1" x="153"/>
        <item x="41"/>
        <item x="8"/>
        <item x="47"/>
        <item x="22"/>
        <item x="11"/>
        <item x="18"/>
        <item x="20"/>
        <item m="1" x="143"/>
        <item m="1" x="75"/>
        <item m="1" x="118"/>
        <item m="1" x="144"/>
        <item x="31"/>
        <item x="23"/>
        <item x="34"/>
        <item x="19"/>
        <item x="26"/>
        <item x="28"/>
        <item x="30"/>
        <item x="38"/>
        <item x="40"/>
        <item x="42"/>
        <item x="46"/>
        <item m="1" x="77"/>
        <item m="1" x="140"/>
        <item t="default"/>
      </items>
    </pivotField>
    <pivotField axis="axisRow" compact="0" outline="0" subtotalTop="0" showAll="0" includeNewItemsInFilter="1">
      <items count="41">
        <item x="0"/>
        <item x="11"/>
        <item x="2"/>
        <item x="14"/>
        <item x="8"/>
        <item x="1"/>
        <item x="35"/>
        <item x="6"/>
        <item x="3"/>
        <item x="36"/>
        <item x="5"/>
        <item x="9"/>
        <item x="30"/>
        <item x="10"/>
        <item x="7"/>
        <item x="12"/>
        <item x="20"/>
        <item x="25"/>
        <item m="1" x="37"/>
        <item x="28"/>
        <item x="22"/>
        <item x="32"/>
        <item m="1" x="38"/>
        <item m="1" x="39"/>
        <item x="13"/>
        <item x="4"/>
        <item x="26"/>
        <item x="34"/>
        <item x="15"/>
        <item x="17"/>
        <item x="19"/>
        <item x="21"/>
        <item x="24"/>
        <item x="16"/>
        <item x="18"/>
        <item x="23"/>
        <item x="27"/>
        <item x="29"/>
        <item x="31"/>
        <item x="33"/>
        <item t="default"/>
      </items>
    </pivotField>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axis="axisCol" compact="0" outline="0" subtotalTop="0" showAll="0" includeNewItemsInFilter="1">
      <items count="11">
        <item m="1" x="9"/>
        <item x="5"/>
        <item x="4"/>
        <item x="3"/>
        <item x="0"/>
        <item x="2"/>
        <item x="8"/>
        <item x="1"/>
        <item x="6"/>
        <item x="7"/>
        <item t="default"/>
      </items>
    </pivotField>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howAll="0" defaultSubtotal="0"/>
    <pivotField compact="0" outline="0" showAll="0" defaultSubtotal="0"/>
    <pivotField compact="0" outline="0" showAll="0" defaultSubtotal="0"/>
    <pivotField compact="0" outline="0" showAll="0" defaultSubtotal="0"/>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dataField="1" compact="0" outline="0" subtotalTop="0" showAll="0" includeNewItemsInFilter="1"/>
  </pivotFields>
  <rowFields count="3">
    <field x="1"/>
    <field x="0"/>
    <field x="2"/>
  </rowFields>
  <rowItems count="151">
    <i>
      <x v="14"/>
      <x v="8"/>
      <x v="5"/>
    </i>
    <i t="default" r="1">
      <x v="8"/>
    </i>
    <i t="default">
      <x v="14"/>
    </i>
    <i>
      <x v="16"/>
      <x v="8"/>
      <x v="7"/>
    </i>
    <i t="default" r="1">
      <x v="8"/>
    </i>
    <i t="default">
      <x v="16"/>
    </i>
    <i>
      <x v="17"/>
      <x v="5"/>
      <x v="4"/>
    </i>
    <i t="default" r="1">
      <x v="5"/>
    </i>
    <i t="default">
      <x v="17"/>
    </i>
    <i>
      <x v="21"/>
      <x v="10"/>
      <x v="2"/>
    </i>
    <i t="default" r="1">
      <x v="10"/>
    </i>
    <i t="default">
      <x v="21"/>
    </i>
    <i>
      <x v="23"/>
      <x v="11"/>
      <x v="1"/>
    </i>
    <i t="default" r="1">
      <x v="11"/>
    </i>
    <i t="default">
      <x v="23"/>
    </i>
    <i>
      <x v="31"/>
      <x v="10"/>
      <x v="8"/>
    </i>
    <i t="default" r="1">
      <x v="10"/>
    </i>
    <i t="default">
      <x v="31"/>
    </i>
    <i>
      <x v="45"/>
      <x v="11"/>
      <x/>
    </i>
    <i t="default" r="1">
      <x v="11"/>
    </i>
    <i t="default">
      <x v="45"/>
    </i>
    <i>
      <x v="47"/>
      <x v="11"/>
      <x/>
    </i>
    <i t="default" r="1">
      <x v="11"/>
    </i>
    <i t="default">
      <x v="47"/>
    </i>
    <i>
      <x v="55"/>
      <x v="10"/>
      <x v="5"/>
    </i>
    <i t="default" r="1">
      <x v="10"/>
    </i>
    <i t="default">
      <x v="55"/>
    </i>
    <i>
      <x v="59"/>
      <x v="10"/>
      <x v="3"/>
    </i>
    <i t="default" r="1">
      <x v="10"/>
    </i>
    <i t="default">
      <x v="59"/>
    </i>
    <i>
      <x v="60"/>
      <x v="1"/>
      <x v="34"/>
    </i>
    <i t="default" r="1">
      <x v="1"/>
    </i>
    <i t="default">
      <x v="60"/>
    </i>
    <i>
      <x v="71"/>
      <x v="11"/>
      <x/>
    </i>
    <i t="default" r="1">
      <x v="11"/>
    </i>
    <i t="default">
      <x v="71"/>
    </i>
    <i>
      <x v="75"/>
      <x v="10"/>
      <x v="2"/>
    </i>
    <i t="default" r="1">
      <x v="10"/>
    </i>
    <i t="default">
      <x v="75"/>
    </i>
    <i>
      <x v="79"/>
      <x v="10"/>
      <x v="13"/>
    </i>
    <i t="default" r="1">
      <x v="10"/>
    </i>
    <i t="default">
      <x v="79"/>
    </i>
    <i>
      <x v="89"/>
      <x v="14"/>
      <x v="8"/>
    </i>
    <i t="default" r="1">
      <x v="14"/>
    </i>
    <i t="default">
      <x v="89"/>
    </i>
    <i>
      <x v="96"/>
      <x v="10"/>
      <x v="14"/>
    </i>
    <i t="default" r="1">
      <x v="10"/>
    </i>
    <i t="default">
      <x v="96"/>
    </i>
    <i>
      <x v="97"/>
      <x v="10"/>
      <x v="6"/>
    </i>
    <i t="default" r="1">
      <x v="10"/>
    </i>
    <i t="default">
      <x v="97"/>
    </i>
    <i>
      <x v="100"/>
      <x v="10"/>
      <x v="15"/>
    </i>
    <i t="default" r="1">
      <x v="10"/>
    </i>
    <i t="default">
      <x v="100"/>
    </i>
    <i>
      <x v="110"/>
      <x v="12"/>
      <x v="10"/>
    </i>
    <i t="default" r="1">
      <x v="12"/>
    </i>
    <i t="default">
      <x v="110"/>
    </i>
    <i>
      <x v="112"/>
      <x v="8"/>
      <x v="14"/>
    </i>
    <i t="default" r="1">
      <x v="8"/>
    </i>
    <i t="default">
      <x v="112"/>
    </i>
    <i>
      <x v="114"/>
      <x v="12"/>
      <x v="17"/>
    </i>
    <i t="default" r="1">
      <x v="12"/>
    </i>
    <i t="default">
      <x v="114"/>
    </i>
    <i>
      <x v="115"/>
      <x v="8"/>
      <x v="14"/>
    </i>
    <i t="default" r="1">
      <x v="8"/>
    </i>
    <i t="default">
      <x v="115"/>
    </i>
    <i>
      <x v="119"/>
      <x v="10"/>
      <x v="19"/>
    </i>
    <i t="default" r="1">
      <x v="10"/>
    </i>
    <i t="default">
      <x v="119"/>
    </i>
    <i>
      <x v="121"/>
      <x v="1"/>
      <x v="20"/>
    </i>
    <i t="default" r="1">
      <x v="1"/>
    </i>
    <i t="default">
      <x v="121"/>
    </i>
    <i>
      <x v="122"/>
      <x v="10"/>
      <x v="21"/>
    </i>
    <i t="default" r="1">
      <x v="10"/>
    </i>
    <i t="default">
      <x v="122"/>
    </i>
    <i>
      <x v="128"/>
      <x v="16"/>
      <x v="24"/>
    </i>
    <i t="default" r="1">
      <x v="16"/>
    </i>
    <i t="default">
      <x v="128"/>
    </i>
    <i>
      <x v="129"/>
      <x v="11"/>
      <x v="16"/>
    </i>
    <i t="default" r="1">
      <x v="11"/>
    </i>
    <i t="default">
      <x v="129"/>
    </i>
    <i>
      <x v="132"/>
      <x v="13"/>
      <x v="25"/>
    </i>
    <i t="default" r="1">
      <x v="13"/>
    </i>
    <i t="default">
      <x v="132"/>
    </i>
    <i>
      <x v="133"/>
      <x v="10"/>
      <x v="26"/>
    </i>
    <i t="default" r="1">
      <x v="10"/>
    </i>
    <i t="default">
      <x v="133"/>
    </i>
    <i>
      <x v="135"/>
      <x v="12"/>
      <x v="35"/>
    </i>
    <i t="default" r="1">
      <x v="12"/>
    </i>
    <i t="default">
      <x v="135"/>
    </i>
    <i>
      <x v="136"/>
      <x v="12"/>
      <x v="25"/>
    </i>
    <i t="default" r="1">
      <x v="12"/>
    </i>
    <i t="default">
      <x v="136"/>
    </i>
    <i>
      <x v="138"/>
      <x v="12"/>
      <x v="10"/>
    </i>
    <i t="default" r="1">
      <x v="12"/>
    </i>
    <i t="default">
      <x v="138"/>
    </i>
    <i>
      <x v="140"/>
      <x v="10"/>
      <x v="12"/>
    </i>
    <i t="default" r="1">
      <x v="10"/>
    </i>
    <i t="default">
      <x v="140"/>
    </i>
    <i>
      <x v="141"/>
      <x v="10"/>
      <x v="14"/>
    </i>
    <i t="default" r="1">
      <x v="10"/>
    </i>
    <i t="default">
      <x v="141"/>
    </i>
    <i>
      <x v="142"/>
      <x v="10"/>
      <x v="27"/>
    </i>
    <i t="default" r="1">
      <x v="10"/>
    </i>
    <i t="default">
      <x v="142"/>
    </i>
    <i>
      <x v="143"/>
      <x v="10"/>
      <x v="14"/>
    </i>
    <i t="default" r="1">
      <x v="10"/>
    </i>
    <i t="default">
      <x v="143"/>
    </i>
    <i>
      <x v="144"/>
      <x v="8"/>
      <x v="11"/>
    </i>
    <i t="default" r="1">
      <x v="8"/>
    </i>
    <i t="default">
      <x v="144"/>
    </i>
    <i>
      <x v="145"/>
      <x v="16"/>
      <x v="28"/>
    </i>
    <i t="default" r="1">
      <x v="16"/>
    </i>
    <i t="default">
      <x v="145"/>
    </i>
    <i>
      <x v="146"/>
      <x v="12"/>
      <x v="29"/>
    </i>
    <i t="default" r="1">
      <x v="12"/>
    </i>
    <i t="default">
      <x v="146"/>
    </i>
    <i>
      <x v="151"/>
      <x v="12"/>
      <x v="31"/>
    </i>
    <i t="default" r="1">
      <x v="12"/>
    </i>
    <i t="default">
      <x v="151"/>
    </i>
    <i>
      <x v="152"/>
      <x v="12"/>
      <x v="29"/>
    </i>
    <i t="default" r="1">
      <x v="12"/>
    </i>
    <i t="default">
      <x v="152"/>
    </i>
    <i>
      <x v="153"/>
      <x v="11"/>
      <x v="32"/>
    </i>
    <i t="default" r="1">
      <x v="11"/>
    </i>
    <i t="default">
      <x v="153"/>
    </i>
    <i>
      <x v="154"/>
      <x v="18"/>
      <x v="33"/>
    </i>
    <i t="default" r="1">
      <x v="18"/>
    </i>
    <i t="default">
      <x v="154"/>
    </i>
    <i>
      <x v="155"/>
      <x v="11"/>
      <x v="30"/>
    </i>
    <i t="default" r="1">
      <x v="11"/>
    </i>
    <i t="default">
      <x v="155"/>
    </i>
    <i>
      <x v="156"/>
      <x v="17"/>
      <x v="11"/>
    </i>
    <i t="default" r="1">
      <x v="17"/>
    </i>
    <i t="default">
      <x v="156"/>
    </i>
    <i>
      <x v="157"/>
      <x v="12"/>
      <x v="29"/>
    </i>
    <i t="default" r="1">
      <x v="12"/>
    </i>
    <i t="default">
      <x v="157"/>
    </i>
    <i>
      <x v="158"/>
      <x v="10"/>
      <x v="36"/>
    </i>
    <i t="default" r="1">
      <x v="10"/>
    </i>
    <i t="default">
      <x v="158"/>
    </i>
    <i>
      <x v="159"/>
      <x v="8"/>
      <x v="37"/>
    </i>
    <i t="default" r="1">
      <x v="8"/>
    </i>
    <i t="default">
      <x v="159"/>
    </i>
    <i>
      <x v="160"/>
      <x v="8"/>
      <x v="38"/>
    </i>
    <i t="default" r="1">
      <x v="8"/>
    </i>
    <i t="default">
      <x v="160"/>
    </i>
    <i>
      <x v="161"/>
      <x v="17"/>
      <x v="39"/>
    </i>
    <i t="default" r="1">
      <x v="17"/>
    </i>
    <i t="default">
      <x v="161"/>
    </i>
    <i t="grand">
      <x/>
    </i>
  </rowItems>
  <colFields count="1">
    <field x="8"/>
  </colFields>
  <colItems count="9">
    <i>
      <x v="1"/>
    </i>
    <i>
      <x v="2"/>
    </i>
    <i>
      <x v="3"/>
    </i>
    <i>
      <x v="4"/>
    </i>
    <i>
      <x v="5"/>
    </i>
    <i>
      <x v="7"/>
    </i>
    <i>
      <x v="8"/>
    </i>
    <i>
      <x v="9"/>
    </i>
    <i t="grand">
      <x/>
    </i>
  </colItems>
  <dataFields count="1">
    <dataField name="Promedio de $MER" fld="21" subtotal="average" baseField="0" baseItem="0"/>
  </dataFields>
  <pivotTableStyleInfo showRowHeaders="1" showColHeaders="1" showRowStripes="0" showColStripes="0" showLastColumn="1"/>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2:X29"/>
  <sheetViews>
    <sheetView workbookViewId="0">
      <selection activeCell="C3" sqref="C3"/>
    </sheetView>
  </sheetViews>
  <sheetFormatPr baseColWidth="10" defaultRowHeight="15" x14ac:dyDescent="0.25"/>
  <cols>
    <col min="1" max="1" width="11.42578125" style="132"/>
    <col min="2" max="2" width="6.28515625" style="132" customWidth="1"/>
    <col min="3" max="3" width="16.140625" style="132" bestFit="1" customWidth="1"/>
    <col min="4" max="10" width="11.42578125" style="132"/>
    <col min="11" max="11" width="14" style="132" customWidth="1"/>
    <col min="12" max="18" width="11.42578125" style="133"/>
    <col min="19" max="24" width="11.42578125" style="151"/>
    <col min="25" max="16384" width="11.42578125" style="149"/>
  </cols>
  <sheetData>
    <row r="2" spans="1:24" ht="15.75" thickBot="1" x14ac:dyDescent="0.3"/>
    <row r="3" spans="1:24" x14ac:dyDescent="0.25">
      <c r="B3" s="134"/>
      <c r="C3" s="152"/>
      <c r="D3" s="135"/>
      <c r="E3" s="135"/>
      <c r="F3" s="135"/>
      <c r="G3" s="135"/>
      <c r="H3" s="135"/>
      <c r="I3" s="135"/>
      <c r="J3" s="135"/>
      <c r="K3" s="136"/>
    </row>
    <row r="4" spans="1:24" x14ac:dyDescent="0.25">
      <c r="B4" s="137"/>
      <c r="C4" s="150" t="s">
        <v>296</v>
      </c>
      <c r="D4" s="1"/>
      <c r="E4" s="1"/>
      <c r="F4" s="138"/>
      <c r="G4" s="138"/>
      <c r="H4" s="138"/>
      <c r="I4" s="138"/>
      <c r="J4" s="138"/>
      <c r="K4" s="139"/>
    </row>
    <row r="5" spans="1:24" x14ac:dyDescent="0.25">
      <c r="B5" s="140"/>
      <c r="C5" s="138"/>
      <c r="D5" s="138"/>
      <c r="E5" s="138"/>
      <c r="F5" s="138"/>
      <c r="G5" s="138"/>
      <c r="H5" s="138"/>
      <c r="I5" s="138"/>
      <c r="J5" s="138"/>
      <c r="K5" s="139"/>
    </row>
    <row r="6" spans="1:24" s="133" customFormat="1" x14ac:dyDescent="0.25">
      <c r="A6" s="132"/>
      <c r="B6" s="140" t="s">
        <v>297</v>
      </c>
      <c r="C6" s="138"/>
      <c r="D6" s="138"/>
      <c r="E6" s="138"/>
      <c r="F6" s="138"/>
      <c r="G6" s="138"/>
      <c r="H6" s="138"/>
      <c r="I6" s="138"/>
      <c r="J6" s="138"/>
      <c r="K6" s="139"/>
      <c r="S6" s="151"/>
      <c r="T6" s="151"/>
      <c r="U6" s="151"/>
      <c r="V6" s="151"/>
      <c r="W6" s="151"/>
      <c r="X6" s="151"/>
    </row>
    <row r="7" spans="1:24" s="133" customFormat="1" x14ac:dyDescent="0.25">
      <c r="A7" s="132"/>
      <c r="B7" s="142" t="s">
        <v>18</v>
      </c>
      <c r="C7" s="30" t="s">
        <v>298</v>
      </c>
      <c r="D7" s="138"/>
      <c r="E7" s="138"/>
      <c r="F7" s="138"/>
      <c r="G7" s="138"/>
      <c r="H7" s="138"/>
      <c r="I7" s="138"/>
      <c r="J7" s="138"/>
      <c r="K7" s="139"/>
      <c r="S7" s="151"/>
      <c r="T7" s="151"/>
      <c r="U7" s="151"/>
      <c r="V7" s="151"/>
      <c r="W7" s="151"/>
      <c r="X7" s="151"/>
    </row>
    <row r="8" spans="1:24" s="133" customFormat="1" x14ac:dyDescent="0.25">
      <c r="A8" s="132"/>
      <c r="B8" s="137"/>
      <c r="C8" s="138"/>
      <c r="D8" s="138"/>
      <c r="E8" s="138"/>
      <c r="F8" s="138"/>
      <c r="G8" s="138"/>
      <c r="H8" s="138"/>
      <c r="I8" s="138"/>
      <c r="J8" s="138"/>
      <c r="K8" s="139"/>
      <c r="S8" s="151"/>
      <c r="T8" s="151"/>
      <c r="U8" s="151"/>
      <c r="V8" s="151"/>
      <c r="W8" s="151"/>
      <c r="X8" s="151"/>
    </row>
    <row r="9" spans="1:24" s="133" customFormat="1" x14ac:dyDescent="0.25">
      <c r="A9" s="132"/>
      <c r="B9" s="141" t="s">
        <v>289</v>
      </c>
      <c r="C9" s="138"/>
      <c r="D9" s="138"/>
      <c r="E9" s="138"/>
      <c r="F9" s="138"/>
      <c r="G9" s="138"/>
      <c r="H9" s="138"/>
      <c r="I9" s="138"/>
      <c r="J9" s="138"/>
      <c r="K9" s="139"/>
      <c r="S9" s="151"/>
      <c r="T9" s="151"/>
      <c r="U9" s="151"/>
      <c r="V9" s="151"/>
      <c r="W9" s="151"/>
      <c r="X9" s="151"/>
    </row>
    <row r="10" spans="1:24" s="133" customFormat="1" x14ac:dyDescent="0.25">
      <c r="A10" s="132"/>
      <c r="B10" s="142" t="s">
        <v>18</v>
      </c>
      <c r="C10" s="143" t="s">
        <v>290</v>
      </c>
      <c r="D10" s="138"/>
      <c r="E10" s="138"/>
      <c r="F10" s="138"/>
      <c r="G10" s="138"/>
      <c r="H10" s="138"/>
      <c r="I10" s="138"/>
      <c r="J10" s="138"/>
      <c r="K10" s="139"/>
      <c r="S10" s="151"/>
      <c r="T10" s="151"/>
      <c r="U10" s="151"/>
      <c r="V10" s="151"/>
      <c r="W10" s="151"/>
      <c r="X10" s="151"/>
    </row>
    <row r="11" spans="1:24" s="133" customFormat="1" x14ac:dyDescent="0.25">
      <c r="A11" s="132"/>
      <c r="B11" s="142" t="s">
        <v>18</v>
      </c>
      <c r="C11" s="143" t="s">
        <v>291</v>
      </c>
      <c r="D11" s="138"/>
      <c r="E11" s="138"/>
      <c r="F11" s="138"/>
      <c r="G11" s="138"/>
      <c r="H11" s="138"/>
      <c r="I11" s="138"/>
      <c r="J11" s="138"/>
      <c r="K11" s="139"/>
      <c r="S11" s="151"/>
      <c r="T11" s="151"/>
      <c r="U11" s="151"/>
      <c r="V11" s="151"/>
      <c r="W11" s="151"/>
      <c r="X11" s="151"/>
    </row>
    <row r="12" spans="1:24" s="133" customFormat="1" x14ac:dyDescent="0.25">
      <c r="A12" s="132"/>
      <c r="B12" s="142" t="s">
        <v>18</v>
      </c>
      <c r="C12" s="131" t="s">
        <v>288</v>
      </c>
      <c r="D12" s="138"/>
      <c r="E12" s="138"/>
      <c r="F12" s="138"/>
      <c r="G12" s="138"/>
      <c r="H12" s="138"/>
      <c r="I12" s="138"/>
      <c r="J12" s="138"/>
      <c r="K12" s="139"/>
      <c r="S12" s="151"/>
      <c r="T12" s="151"/>
      <c r="U12" s="151"/>
      <c r="V12" s="151"/>
      <c r="W12" s="151"/>
      <c r="X12" s="151"/>
    </row>
    <row r="13" spans="1:24" s="133" customFormat="1" x14ac:dyDescent="0.25">
      <c r="A13" s="132"/>
      <c r="B13" s="142" t="s">
        <v>18</v>
      </c>
      <c r="C13" s="143" t="s">
        <v>4</v>
      </c>
      <c r="D13" s="138"/>
      <c r="E13" s="138"/>
      <c r="F13" s="138"/>
      <c r="G13" s="138"/>
      <c r="H13" s="138"/>
      <c r="I13" s="138"/>
      <c r="J13" s="138"/>
      <c r="K13" s="139"/>
      <c r="S13" s="151"/>
      <c r="T13" s="151"/>
      <c r="U13" s="151"/>
      <c r="V13" s="151"/>
      <c r="W13" s="151"/>
      <c r="X13" s="151"/>
    </row>
    <row r="14" spans="1:24" s="133" customFormat="1" x14ac:dyDescent="0.25">
      <c r="A14" s="132"/>
      <c r="B14" s="137"/>
      <c r="C14" s="144" t="s">
        <v>2</v>
      </c>
      <c r="D14" s="138"/>
      <c r="E14" s="138"/>
      <c r="F14" s="138"/>
      <c r="G14" s="138"/>
      <c r="H14" s="138"/>
      <c r="I14" s="138"/>
      <c r="J14" s="138"/>
      <c r="K14" s="139"/>
      <c r="S14" s="151"/>
      <c r="T14" s="151"/>
      <c r="U14" s="151"/>
      <c r="V14" s="151"/>
      <c r="W14" s="151"/>
      <c r="X14" s="151"/>
    </row>
    <row r="15" spans="1:24" s="133" customFormat="1" x14ac:dyDescent="0.25">
      <c r="A15" s="132"/>
      <c r="B15" s="137"/>
      <c r="C15" s="144" t="s">
        <v>3</v>
      </c>
      <c r="D15" s="138"/>
      <c r="E15" s="138"/>
      <c r="F15" s="138"/>
      <c r="G15" s="138"/>
      <c r="H15" s="138"/>
      <c r="I15" s="138"/>
      <c r="J15" s="138"/>
      <c r="K15" s="139"/>
      <c r="S15" s="151"/>
      <c r="T15" s="151"/>
      <c r="U15" s="151"/>
      <c r="V15" s="151"/>
      <c r="W15" s="151"/>
      <c r="X15" s="151"/>
    </row>
    <row r="16" spans="1:24" s="133" customFormat="1" x14ac:dyDescent="0.25">
      <c r="A16" s="132"/>
      <c r="B16" s="145"/>
      <c r="C16" s="144" t="s">
        <v>17</v>
      </c>
      <c r="D16" s="138"/>
      <c r="E16" s="138"/>
      <c r="F16" s="138"/>
      <c r="G16" s="138"/>
      <c r="H16" s="138"/>
      <c r="I16" s="138"/>
      <c r="J16" s="138"/>
      <c r="K16" s="139"/>
      <c r="S16" s="151"/>
      <c r="T16" s="151"/>
      <c r="U16" s="151"/>
      <c r="V16" s="151"/>
      <c r="W16" s="151"/>
      <c r="X16" s="151"/>
    </row>
    <row r="17" spans="1:24" s="133" customFormat="1" x14ac:dyDescent="0.25">
      <c r="A17" s="132"/>
      <c r="B17" s="137"/>
      <c r="C17" s="138"/>
      <c r="D17" s="138"/>
      <c r="E17" s="138"/>
      <c r="F17" s="138"/>
      <c r="G17" s="138"/>
      <c r="H17" s="138"/>
      <c r="I17" s="138"/>
      <c r="J17" s="138"/>
      <c r="K17" s="139"/>
      <c r="S17" s="151"/>
      <c r="T17" s="151"/>
      <c r="U17" s="151"/>
      <c r="V17" s="151"/>
      <c r="W17" s="151"/>
      <c r="X17" s="151"/>
    </row>
    <row r="18" spans="1:24" s="133" customFormat="1" x14ac:dyDescent="0.25">
      <c r="A18" s="132"/>
      <c r="B18" s="137"/>
      <c r="C18" s="138" t="s">
        <v>292</v>
      </c>
      <c r="D18" s="138"/>
      <c r="E18" s="138"/>
      <c r="F18" s="138"/>
      <c r="G18" s="138"/>
      <c r="H18" s="138"/>
      <c r="I18" s="138"/>
      <c r="J18" s="138"/>
      <c r="K18" s="139"/>
      <c r="S18" s="151"/>
      <c r="T18" s="151"/>
      <c r="U18" s="151"/>
      <c r="V18" s="151"/>
      <c r="W18" s="151"/>
      <c r="X18" s="151"/>
    </row>
    <row r="19" spans="1:24" s="133" customFormat="1" x14ac:dyDescent="0.25">
      <c r="A19" s="132"/>
      <c r="B19" s="145"/>
      <c r="C19" s="138" t="s">
        <v>299</v>
      </c>
      <c r="D19" s="138"/>
      <c r="E19" s="138"/>
      <c r="F19" s="138"/>
      <c r="G19" s="138"/>
      <c r="H19" s="138"/>
      <c r="I19" s="138"/>
      <c r="J19" s="138"/>
      <c r="K19" s="139"/>
      <c r="S19" s="151"/>
      <c r="T19" s="151"/>
      <c r="U19" s="151"/>
      <c r="V19" s="151"/>
      <c r="W19" s="151"/>
      <c r="X19" s="151"/>
    </row>
    <row r="20" spans="1:24" s="133" customFormat="1" x14ac:dyDescent="0.25">
      <c r="A20" s="132"/>
      <c r="B20" s="145"/>
      <c r="C20" s="138"/>
      <c r="D20" s="138"/>
      <c r="E20" s="138"/>
      <c r="F20" s="138"/>
      <c r="G20" s="138"/>
      <c r="H20" s="138"/>
      <c r="I20" s="138"/>
      <c r="J20" s="138"/>
      <c r="K20" s="139"/>
      <c r="S20" s="151"/>
      <c r="T20" s="151"/>
      <c r="U20" s="151"/>
      <c r="V20" s="151"/>
      <c r="W20" s="151"/>
      <c r="X20" s="151"/>
    </row>
    <row r="21" spans="1:24" s="133" customFormat="1" x14ac:dyDescent="0.25">
      <c r="A21" s="132"/>
      <c r="B21" s="141" t="s">
        <v>293</v>
      </c>
      <c r="C21" s="138"/>
      <c r="D21" s="138"/>
      <c r="E21" s="138"/>
      <c r="F21" s="138"/>
      <c r="G21" s="138"/>
      <c r="H21" s="138"/>
      <c r="I21" s="138"/>
      <c r="J21" s="138"/>
      <c r="K21" s="139"/>
      <c r="S21" s="151"/>
      <c r="T21" s="151"/>
      <c r="U21" s="151"/>
      <c r="V21" s="151"/>
      <c r="W21" s="151"/>
      <c r="X21" s="151"/>
    </row>
    <row r="22" spans="1:24" s="133" customFormat="1" x14ac:dyDescent="0.25">
      <c r="A22" s="132"/>
      <c r="B22" s="142"/>
      <c r="C22" s="138"/>
      <c r="D22" s="138"/>
      <c r="E22" s="138"/>
      <c r="F22" s="138"/>
      <c r="G22" s="138"/>
      <c r="H22" s="138"/>
      <c r="I22" s="138"/>
      <c r="J22" s="138"/>
      <c r="K22" s="139"/>
      <c r="S22" s="151"/>
      <c r="T22" s="151"/>
      <c r="U22" s="151"/>
      <c r="V22" s="151"/>
      <c r="W22" s="151"/>
      <c r="X22" s="151"/>
    </row>
    <row r="23" spans="1:24" s="133" customFormat="1" x14ac:dyDescent="0.25">
      <c r="A23" s="132"/>
      <c r="B23" s="142" t="s">
        <v>18</v>
      </c>
      <c r="C23" s="143" t="s">
        <v>294</v>
      </c>
      <c r="D23" s="138"/>
      <c r="E23" s="138"/>
      <c r="F23" s="138"/>
      <c r="G23" s="138"/>
      <c r="H23" s="138"/>
      <c r="I23" s="138"/>
      <c r="J23" s="138"/>
      <c r="K23" s="139"/>
      <c r="S23" s="151"/>
      <c r="T23" s="151"/>
      <c r="U23" s="151"/>
      <c r="V23" s="151"/>
      <c r="W23" s="151"/>
      <c r="X23" s="151"/>
    </row>
    <row r="24" spans="1:24" s="133" customFormat="1" x14ac:dyDescent="0.25">
      <c r="A24" s="132"/>
      <c r="B24" s="142" t="s">
        <v>18</v>
      </c>
      <c r="C24" s="143" t="s">
        <v>295</v>
      </c>
      <c r="D24" s="138"/>
      <c r="E24" s="138"/>
      <c r="F24" s="138"/>
      <c r="G24" s="138"/>
      <c r="H24" s="138"/>
      <c r="I24" s="138"/>
      <c r="J24" s="138"/>
      <c r="K24" s="139"/>
      <c r="S24" s="151"/>
      <c r="T24" s="151"/>
      <c r="U24" s="151"/>
      <c r="V24" s="151"/>
      <c r="W24" s="151"/>
      <c r="X24" s="151"/>
    </row>
    <row r="25" spans="1:24" s="133" customFormat="1" x14ac:dyDescent="0.25">
      <c r="A25" s="132"/>
      <c r="B25" s="142" t="s">
        <v>18</v>
      </c>
      <c r="C25" s="143" t="s">
        <v>39</v>
      </c>
      <c r="D25" s="138"/>
      <c r="E25" s="138"/>
      <c r="F25" s="138"/>
      <c r="G25" s="138"/>
      <c r="H25" s="138"/>
      <c r="I25" s="138"/>
      <c r="J25" s="138"/>
      <c r="K25" s="139"/>
      <c r="S25" s="151"/>
      <c r="T25" s="151"/>
      <c r="U25" s="151"/>
      <c r="V25" s="151"/>
      <c r="W25" s="151"/>
      <c r="X25" s="151"/>
    </row>
    <row r="26" spans="1:24" s="133" customFormat="1" x14ac:dyDescent="0.25">
      <c r="A26" s="132"/>
      <c r="B26" s="137"/>
      <c r="C26" s="143"/>
      <c r="D26" s="138"/>
      <c r="E26" s="138"/>
      <c r="F26" s="138"/>
      <c r="G26" s="138"/>
      <c r="H26" s="138"/>
      <c r="I26" s="138"/>
      <c r="J26" s="138"/>
      <c r="K26" s="139"/>
      <c r="S26" s="151"/>
      <c r="T26" s="151"/>
      <c r="U26" s="151"/>
      <c r="V26" s="151"/>
      <c r="W26" s="151"/>
      <c r="X26" s="151"/>
    </row>
    <row r="27" spans="1:24" s="133" customFormat="1" x14ac:dyDescent="0.25">
      <c r="A27" s="132"/>
      <c r="B27" s="137"/>
      <c r="C27" s="138" t="s">
        <v>292</v>
      </c>
      <c r="D27" s="138"/>
      <c r="E27" s="138"/>
      <c r="F27" s="138"/>
      <c r="G27" s="138"/>
      <c r="H27" s="138"/>
      <c r="I27" s="138"/>
      <c r="J27" s="138"/>
      <c r="K27" s="139"/>
      <c r="S27" s="151"/>
      <c r="T27" s="151"/>
      <c r="U27" s="151"/>
      <c r="V27" s="151"/>
      <c r="W27" s="151"/>
      <c r="X27" s="151"/>
    </row>
    <row r="28" spans="1:24" s="133" customFormat="1" ht="15.75" thickBot="1" x14ac:dyDescent="0.3">
      <c r="A28" s="132"/>
      <c r="B28" s="153"/>
      <c r="C28" s="146" t="s">
        <v>300</v>
      </c>
      <c r="D28" s="147"/>
      <c r="E28" s="147"/>
      <c r="F28" s="147"/>
      <c r="G28" s="147"/>
      <c r="H28" s="147"/>
      <c r="I28" s="147"/>
      <c r="J28" s="147"/>
      <c r="K28" s="148"/>
      <c r="S28" s="151"/>
      <c r="T28" s="151"/>
      <c r="U28" s="151"/>
      <c r="V28" s="151"/>
      <c r="W28" s="151"/>
      <c r="X28" s="151"/>
    </row>
    <row r="29" spans="1:24" x14ac:dyDescent="0.25">
      <c r="C29" s="154"/>
    </row>
  </sheetData>
  <pageMargins left="0.75" right="0.75" top="1" bottom="1" header="0" footer="0"/>
  <pageSetup orientation="portrait" horizontalDpi="4294967293" verticalDpi="4294967293"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I50"/>
  <sheetViews>
    <sheetView topLeftCell="A3" workbookViewId="0">
      <selection activeCell="A3" sqref="A3"/>
    </sheetView>
  </sheetViews>
  <sheetFormatPr baseColWidth="10" defaultRowHeight="12.75" x14ac:dyDescent="0.2"/>
  <cols>
    <col min="1" max="1" width="16.7109375" customWidth="1"/>
    <col min="2" max="2" width="7.7109375" bestFit="1" customWidth="1"/>
    <col min="3" max="4" width="7" customWidth="1"/>
    <col min="5" max="9" width="8" customWidth="1"/>
    <col min="10" max="32" width="11.7109375" bestFit="1" customWidth="1"/>
    <col min="33" max="33" width="10.140625" bestFit="1" customWidth="1"/>
    <col min="34" max="36" width="13.7109375" bestFit="1" customWidth="1"/>
    <col min="37" max="37" width="12" bestFit="1" customWidth="1"/>
  </cols>
  <sheetData>
    <row r="3" spans="1:9" x14ac:dyDescent="0.2">
      <c r="A3" s="4" t="s">
        <v>35</v>
      </c>
      <c r="B3" s="4" t="s">
        <v>0</v>
      </c>
      <c r="C3" s="3"/>
      <c r="D3" s="3"/>
      <c r="E3" s="3"/>
      <c r="F3" s="3"/>
      <c r="G3" s="3"/>
      <c r="H3" s="3"/>
      <c r="I3" s="10"/>
    </row>
    <row r="4" spans="1:9" x14ac:dyDescent="0.2">
      <c r="A4" s="4" t="s">
        <v>41</v>
      </c>
      <c r="B4" s="2">
        <v>480005</v>
      </c>
      <c r="C4" s="14">
        <v>660006</v>
      </c>
      <c r="D4" s="14">
        <v>990082</v>
      </c>
      <c r="E4" s="14">
        <v>1260001</v>
      </c>
      <c r="F4" s="14">
        <v>1420005</v>
      </c>
      <c r="G4" s="14">
        <v>1960026</v>
      </c>
      <c r="H4" s="14">
        <v>1960041</v>
      </c>
      <c r="I4" s="19">
        <v>2840001</v>
      </c>
    </row>
    <row r="5" spans="1:9" x14ac:dyDescent="0.2">
      <c r="A5" s="2">
        <v>77772</v>
      </c>
      <c r="B5" s="11"/>
      <c r="C5" s="15"/>
      <c r="D5" s="15"/>
      <c r="E5" s="15"/>
      <c r="F5" s="15"/>
      <c r="G5" s="15"/>
      <c r="H5" s="15"/>
      <c r="I5" s="20">
        <v>471.1</v>
      </c>
    </row>
    <row r="6" spans="1:9" x14ac:dyDescent="0.2">
      <c r="A6" s="9">
        <v>78661</v>
      </c>
      <c r="B6" s="12"/>
      <c r="C6" s="16"/>
      <c r="D6" s="16"/>
      <c r="E6" s="16"/>
      <c r="F6" s="16"/>
      <c r="G6" s="16">
        <v>478.9</v>
      </c>
      <c r="H6" s="16"/>
      <c r="I6" s="21"/>
    </row>
    <row r="7" spans="1:9" x14ac:dyDescent="0.2">
      <c r="A7" s="9">
        <v>78674</v>
      </c>
      <c r="B7" s="12">
        <v>504</v>
      </c>
      <c r="C7" s="16"/>
      <c r="D7" s="16"/>
      <c r="E7" s="16"/>
      <c r="F7" s="16"/>
      <c r="G7" s="16"/>
      <c r="H7" s="16"/>
      <c r="I7" s="21"/>
    </row>
    <row r="8" spans="1:9" x14ac:dyDescent="0.2">
      <c r="A8" s="9">
        <v>79206</v>
      </c>
      <c r="B8" s="12">
        <v>509.5</v>
      </c>
      <c r="C8" s="16"/>
      <c r="D8" s="16"/>
      <c r="E8" s="16"/>
      <c r="F8" s="16"/>
      <c r="G8" s="16"/>
      <c r="H8" s="16"/>
      <c r="I8" s="21"/>
    </row>
    <row r="9" spans="1:9" x14ac:dyDescent="0.2">
      <c r="A9" s="9">
        <v>79217</v>
      </c>
      <c r="B9" s="12"/>
      <c r="C9" s="16"/>
      <c r="D9" s="16"/>
      <c r="E9" s="16"/>
      <c r="F9" s="16">
        <v>450.2</v>
      </c>
      <c r="G9" s="16"/>
      <c r="H9" s="16"/>
      <c r="I9" s="21"/>
    </row>
    <row r="10" spans="1:9" x14ac:dyDescent="0.2">
      <c r="A10" s="9">
        <v>79228</v>
      </c>
      <c r="B10" s="12"/>
      <c r="C10" s="16"/>
      <c r="D10" s="16"/>
      <c r="E10" s="16"/>
      <c r="F10" s="16"/>
      <c r="G10" s="16">
        <v>467.6</v>
      </c>
      <c r="H10" s="16"/>
      <c r="I10" s="21"/>
    </row>
    <row r="11" spans="1:9" x14ac:dyDescent="0.2">
      <c r="A11" s="9">
        <v>79961</v>
      </c>
      <c r="B11" s="12"/>
      <c r="C11" s="16"/>
      <c r="D11" s="16"/>
      <c r="E11" s="16"/>
      <c r="F11" s="16"/>
      <c r="G11" s="16"/>
      <c r="H11" s="16"/>
      <c r="I11" s="21">
        <v>508.3</v>
      </c>
    </row>
    <row r="12" spans="1:9" x14ac:dyDescent="0.2">
      <c r="A12" s="9">
        <v>80064</v>
      </c>
      <c r="B12" s="12"/>
      <c r="C12" s="16"/>
      <c r="D12" s="16"/>
      <c r="E12" s="16">
        <v>438.5</v>
      </c>
      <c r="F12" s="16"/>
      <c r="G12" s="16"/>
      <c r="H12" s="16"/>
      <c r="I12" s="21"/>
    </row>
    <row r="13" spans="1:9" x14ac:dyDescent="0.2">
      <c r="A13" s="9">
        <v>80444</v>
      </c>
      <c r="B13" s="12"/>
      <c r="C13" s="16"/>
      <c r="D13" s="16"/>
      <c r="E13" s="16"/>
      <c r="F13" s="16">
        <v>424.5</v>
      </c>
      <c r="G13" s="16"/>
      <c r="H13" s="16"/>
      <c r="I13" s="21"/>
    </row>
    <row r="14" spans="1:9" x14ac:dyDescent="0.2">
      <c r="A14" s="9">
        <v>80787</v>
      </c>
      <c r="B14" s="12"/>
      <c r="C14" s="16"/>
      <c r="D14" s="16"/>
      <c r="E14" s="16"/>
      <c r="F14" s="16"/>
      <c r="G14" s="16"/>
      <c r="H14" s="16">
        <v>536.6</v>
      </c>
      <c r="I14" s="21"/>
    </row>
    <row r="15" spans="1:9" x14ac:dyDescent="0.2">
      <c r="A15" s="9">
        <v>80792</v>
      </c>
      <c r="B15" s="12"/>
      <c r="C15" s="16"/>
      <c r="D15" s="16"/>
      <c r="E15" s="16"/>
      <c r="F15" s="16"/>
      <c r="G15" s="16"/>
      <c r="H15" s="16">
        <v>512.5</v>
      </c>
      <c r="I15" s="21"/>
    </row>
    <row r="16" spans="1:9" x14ac:dyDescent="0.2">
      <c r="A16" s="9">
        <v>80887</v>
      </c>
      <c r="B16" s="12">
        <v>442.9</v>
      </c>
      <c r="C16" s="16"/>
      <c r="D16" s="16"/>
      <c r="E16" s="16"/>
      <c r="F16" s="16"/>
      <c r="G16" s="16"/>
      <c r="H16" s="16"/>
      <c r="I16" s="21"/>
    </row>
    <row r="17" spans="1:9" x14ac:dyDescent="0.2">
      <c r="A17" s="9">
        <v>81008</v>
      </c>
      <c r="B17" s="12"/>
      <c r="C17" s="16"/>
      <c r="D17" s="16"/>
      <c r="E17" s="16"/>
      <c r="F17" s="16"/>
      <c r="G17" s="16"/>
      <c r="H17" s="16"/>
      <c r="I17" s="21">
        <v>450.5</v>
      </c>
    </row>
    <row r="18" spans="1:9" x14ac:dyDescent="0.2">
      <c r="A18" s="9">
        <v>82157</v>
      </c>
      <c r="B18" s="12"/>
      <c r="C18" s="16"/>
      <c r="D18" s="16"/>
      <c r="E18" s="16">
        <v>479.3</v>
      </c>
      <c r="F18" s="16"/>
      <c r="G18" s="16"/>
      <c r="H18" s="16"/>
      <c r="I18" s="21"/>
    </row>
    <row r="19" spans="1:9" x14ac:dyDescent="0.2">
      <c r="A19" s="9">
        <v>82187</v>
      </c>
      <c r="B19" s="12">
        <v>509.6</v>
      </c>
      <c r="C19" s="16"/>
      <c r="D19" s="16"/>
      <c r="E19" s="16"/>
      <c r="F19" s="16"/>
      <c r="G19" s="16"/>
      <c r="H19" s="16"/>
      <c r="I19" s="21"/>
    </row>
    <row r="20" spans="1:9" x14ac:dyDescent="0.2">
      <c r="A20" s="9">
        <v>82307</v>
      </c>
      <c r="B20" s="12"/>
      <c r="C20" s="16"/>
      <c r="D20" s="16"/>
      <c r="E20" s="16"/>
      <c r="F20" s="16"/>
      <c r="G20" s="16"/>
      <c r="H20" s="16">
        <v>569.20000000000005</v>
      </c>
      <c r="I20" s="21"/>
    </row>
    <row r="21" spans="1:9" x14ac:dyDescent="0.2">
      <c r="A21" s="9">
        <v>82314</v>
      </c>
      <c r="B21" s="12"/>
      <c r="C21" s="16"/>
      <c r="D21" s="16"/>
      <c r="E21" s="16"/>
      <c r="F21" s="16"/>
      <c r="G21" s="16"/>
      <c r="H21" s="16">
        <v>560.4</v>
      </c>
      <c r="I21" s="21"/>
    </row>
    <row r="22" spans="1:9" x14ac:dyDescent="0.2">
      <c r="A22" s="9">
        <v>82331</v>
      </c>
      <c r="B22" s="12"/>
      <c r="C22" s="16"/>
      <c r="D22" s="16"/>
      <c r="E22" s="16"/>
      <c r="F22" s="16"/>
      <c r="G22" s="16"/>
      <c r="H22" s="16">
        <v>441.3</v>
      </c>
      <c r="I22" s="21"/>
    </row>
    <row r="23" spans="1:9" x14ac:dyDescent="0.2">
      <c r="A23" s="9">
        <v>83180</v>
      </c>
      <c r="B23" s="12"/>
      <c r="C23" s="16">
        <v>496.1</v>
      </c>
      <c r="D23" s="16"/>
      <c r="E23" s="16"/>
      <c r="F23" s="16"/>
      <c r="G23" s="16"/>
      <c r="H23" s="16"/>
      <c r="I23" s="21"/>
    </row>
    <row r="24" spans="1:9" x14ac:dyDescent="0.2">
      <c r="A24" s="9">
        <v>83242</v>
      </c>
      <c r="B24" s="12"/>
      <c r="C24" s="16"/>
      <c r="D24" s="16"/>
      <c r="E24" s="16"/>
      <c r="F24" s="16"/>
      <c r="G24" s="16">
        <v>464.4</v>
      </c>
      <c r="H24" s="16"/>
      <c r="I24" s="21"/>
    </row>
    <row r="25" spans="1:9" x14ac:dyDescent="0.2">
      <c r="A25" s="9">
        <v>83337</v>
      </c>
      <c r="B25" s="12"/>
      <c r="C25" s="16"/>
      <c r="D25" s="16"/>
      <c r="E25" s="16">
        <v>436.3</v>
      </c>
      <c r="F25" s="16"/>
      <c r="G25" s="16"/>
      <c r="H25" s="16"/>
      <c r="I25" s="21"/>
    </row>
    <row r="26" spans="1:9" x14ac:dyDescent="0.2">
      <c r="A26" s="9">
        <v>83707</v>
      </c>
      <c r="B26" s="12"/>
      <c r="C26" s="16"/>
      <c r="D26" s="16"/>
      <c r="E26" s="16">
        <v>594</v>
      </c>
      <c r="F26" s="16"/>
      <c r="G26" s="16"/>
      <c r="H26" s="16"/>
      <c r="I26" s="21"/>
    </row>
    <row r="27" spans="1:9" x14ac:dyDescent="0.2">
      <c r="A27" s="9">
        <v>83954</v>
      </c>
      <c r="B27" s="12"/>
      <c r="C27" s="16"/>
      <c r="D27" s="16"/>
      <c r="E27" s="16">
        <v>492.2</v>
      </c>
      <c r="F27" s="16"/>
      <c r="G27" s="16"/>
      <c r="H27" s="16"/>
      <c r="I27" s="21"/>
    </row>
    <row r="28" spans="1:9" x14ac:dyDescent="0.2">
      <c r="A28" s="9">
        <v>84441</v>
      </c>
      <c r="B28" s="12"/>
      <c r="C28" s="16">
        <v>454.4</v>
      </c>
      <c r="D28" s="16"/>
      <c r="E28" s="16"/>
      <c r="F28" s="16"/>
      <c r="G28" s="16"/>
      <c r="H28" s="16"/>
      <c r="I28" s="21"/>
    </row>
    <row r="29" spans="1:9" x14ac:dyDescent="0.2">
      <c r="A29" s="9">
        <v>84463</v>
      </c>
      <c r="B29" s="12">
        <v>580</v>
      </c>
      <c r="C29" s="16"/>
      <c r="D29" s="16"/>
      <c r="E29" s="16"/>
      <c r="F29" s="16"/>
      <c r="G29" s="16"/>
      <c r="H29" s="16"/>
      <c r="I29" s="21"/>
    </row>
    <row r="30" spans="1:9" x14ac:dyDescent="0.2">
      <c r="A30" s="9">
        <v>84464</v>
      </c>
      <c r="B30" s="12">
        <v>552.79999999999995</v>
      </c>
      <c r="C30" s="16"/>
      <c r="D30" s="16"/>
      <c r="E30" s="16"/>
      <c r="F30" s="16"/>
      <c r="G30" s="16"/>
      <c r="H30" s="16"/>
      <c r="I30" s="21"/>
    </row>
    <row r="31" spans="1:9" x14ac:dyDescent="0.2">
      <c r="A31" s="9">
        <v>84474</v>
      </c>
      <c r="B31" s="12">
        <v>430.1</v>
      </c>
      <c r="C31" s="16"/>
      <c r="D31" s="16"/>
      <c r="E31" s="16"/>
      <c r="F31" s="16"/>
      <c r="G31" s="16"/>
      <c r="H31" s="16"/>
      <c r="I31" s="21"/>
    </row>
    <row r="32" spans="1:9" x14ac:dyDescent="0.2">
      <c r="A32" s="9">
        <v>84562</v>
      </c>
      <c r="B32" s="12">
        <v>469.1</v>
      </c>
      <c r="C32" s="16"/>
      <c r="D32" s="16"/>
      <c r="E32" s="16"/>
      <c r="F32" s="16"/>
      <c r="G32" s="16"/>
      <c r="H32" s="16"/>
      <c r="I32" s="21"/>
    </row>
    <row r="33" spans="1:9" x14ac:dyDescent="0.2">
      <c r="A33" s="9">
        <v>84594</v>
      </c>
      <c r="B33" s="12"/>
      <c r="C33" s="16"/>
      <c r="D33" s="16"/>
      <c r="E33" s="16"/>
      <c r="F33" s="16"/>
      <c r="G33" s="16"/>
      <c r="H33" s="16">
        <v>437.5</v>
      </c>
      <c r="I33" s="21"/>
    </row>
    <row r="34" spans="1:9" x14ac:dyDescent="0.2">
      <c r="A34" s="9">
        <v>84612</v>
      </c>
      <c r="B34" s="12"/>
      <c r="C34" s="16"/>
      <c r="D34" s="16"/>
      <c r="E34" s="16"/>
      <c r="F34" s="16"/>
      <c r="G34" s="16"/>
      <c r="H34" s="16"/>
      <c r="I34" s="21">
        <v>677.2</v>
      </c>
    </row>
    <row r="35" spans="1:9" x14ac:dyDescent="0.2">
      <c r="A35" s="9">
        <v>85738</v>
      </c>
      <c r="B35" s="12"/>
      <c r="C35" s="16"/>
      <c r="D35" s="16"/>
      <c r="E35" s="16">
        <v>458.9</v>
      </c>
      <c r="F35" s="16"/>
      <c r="G35" s="16"/>
      <c r="H35" s="16"/>
      <c r="I35" s="21"/>
    </row>
    <row r="36" spans="1:9" x14ac:dyDescent="0.2">
      <c r="A36" s="9">
        <v>85755</v>
      </c>
      <c r="B36" s="12"/>
      <c r="C36" s="16"/>
      <c r="D36" s="16"/>
      <c r="E36" s="16"/>
      <c r="F36" s="16"/>
      <c r="G36" s="16"/>
      <c r="H36" s="16">
        <v>437.3</v>
      </c>
      <c r="I36" s="21"/>
    </row>
    <row r="37" spans="1:9" x14ac:dyDescent="0.2">
      <c r="A37" s="9">
        <v>85761</v>
      </c>
      <c r="B37" s="12"/>
      <c r="C37" s="16"/>
      <c r="D37" s="16"/>
      <c r="E37" s="16"/>
      <c r="F37" s="16"/>
      <c r="G37" s="16"/>
      <c r="H37" s="16">
        <v>563.1</v>
      </c>
      <c r="I37" s="21"/>
    </row>
    <row r="38" spans="1:9" x14ac:dyDescent="0.2">
      <c r="A38" s="9">
        <v>85778</v>
      </c>
      <c r="B38" s="12"/>
      <c r="C38" s="16"/>
      <c r="D38" s="16"/>
      <c r="E38" s="16"/>
      <c r="F38" s="16"/>
      <c r="G38" s="16"/>
      <c r="H38" s="16">
        <v>683.7</v>
      </c>
      <c r="I38" s="21"/>
    </row>
    <row r="39" spans="1:9" x14ac:dyDescent="0.2">
      <c r="A39" s="9">
        <v>86092</v>
      </c>
      <c r="B39" s="12">
        <v>450.1</v>
      </c>
      <c r="C39" s="16"/>
      <c r="D39" s="16"/>
      <c r="E39" s="16"/>
      <c r="F39" s="16"/>
      <c r="G39" s="16"/>
      <c r="H39" s="16"/>
      <c r="I39" s="21"/>
    </row>
    <row r="40" spans="1:9" x14ac:dyDescent="0.2">
      <c r="A40" s="9">
        <v>86093</v>
      </c>
      <c r="B40" s="12">
        <v>477.1</v>
      </c>
      <c r="C40" s="16"/>
      <c r="D40" s="16"/>
      <c r="E40" s="16"/>
      <c r="F40" s="16"/>
      <c r="G40" s="16"/>
      <c r="H40" s="16"/>
      <c r="I40" s="21"/>
    </row>
    <row r="41" spans="1:9" x14ac:dyDescent="0.2">
      <c r="A41" s="9">
        <v>86094</v>
      </c>
      <c r="B41" s="12">
        <v>439.4</v>
      </c>
      <c r="C41" s="16"/>
      <c r="D41" s="16"/>
      <c r="E41" s="16"/>
      <c r="F41" s="16"/>
      <c r="G41" s="16"/>
      <c r="H41" s="16"/>
      <c r="I41" s="21"/>
    </row>
    <row r="42" spans="1:9" x14ac:dyDescent="0.2">
      <c r="A42" s="9">
        <v>86102</v>
      </c>
      <c r="B42" s="12">
        <v>436.5</v>
      </c>
      <c r="C42" s="16"/>
      <c r="D42" s="16"/>
      <c r="E42" s="16"/>
      <c r="F42" s="16"/>
      <c r="G42" s="16"/>
      <c r="H42" s="16"/>
      <c r="I42" s="21"/>
    </row>
    <row r="43" spans="1:9" x14ac:dyDescent="0.2">
      <c r="A43" s="9">
        <v>86628</v>
      </c>
      <c r="B43" s="12"/>
      <c r="C43" s="16"/>
      <c r="D43" s="16"/>
      <c r="E43" s="16">
        <v>490.8</v>
      </c>
      <c r="F43" s="16"/>
      <c r="G43" s="16"/>
      <c r="H43" s="16"/>
      <c r="I43" s="21"/>
    </row>
    <row r="44" spans="1:9" x14ac:dyDescent="0.2">
      <c r="A44" s="9">
        <v>86897</v>
      </c>
      <c r="B44" s="12">
        <v>501.2</v>
      </c>
      <c r="C44" s="16"/>
      <c r="D44" s="16"/>
      <c r="E44" s="16"/>
      <c r="F44" s="16"/>
      <c r="G44" s="16"/>
      <c r="H44" s="16"/>
      <c r="I44" s="21"/>
    </row>
    <row r="45" spans="1:9" x14ac:dyDescent="0.2">
      <c r="A45" s="9">
        <v>86898</v>
      </c>
      <c r="B45" s="12">
        <v>546.4</v>
      </c>
      <c r="C45" s="16"/>
      <c r="D45" s="16"/>
      <c r="E45" s="16"/>
      <c r="F45" s="16"/>
      <c r="G45" s="16"/>
      <c r="H45" s="16"/>
      <c r="I45" s="21"/>
    </row>
    <row r="46" spans="1:9" x14ac:dyDescent="0.2">
      <c r="A46" s="9">
        <v>86899</v>
      </c>
      <c r="B46" s="12">
        <v>624.9</v>
      </c>
      <c r="C46" s="16"/>
      <c r="D46" s="16"/>
      <c r="E46" s="16"/>
      <c r="F46" s="16"/>
      <c r="G46" s="16"/>
      <c r="H46" s="16"/>
      <c r="I46" s="21"/>
    </row>
    <row r="47" spans="1:9" x14ac:dyDescent="0.2">
      <c r="A47" s="9">
        <v>86900</v>
      </c>
      <c r="B47" s="12">
        <v>427.1</v>
      </c>
      <c r="C47" s="16"/>
      <c r="D47" s="16"/>
      <c r="E47" s="16"/>
      <c r="F47" s="16"/>
      <c r="G47" s="16"/>
      <c r="H47" s="16"/>
      <c r="I47" s="21"/>
    </row>
    <row r="48" spans="1:9" x14ac:dyDescent="0.2">
      <c r="A48" s="9">
        <v>86906</v>
      </c>
      <c r="B48" s="12">
        <v>556.79999999999995</v>
      </c>
      <c r="C48" s="16"/>
      <c r="D48" s="16"/>
      <c r="E48" s="16"/>
      <c r="F48" s="16"/>
      <c r="G48" s="16"/>
      <c r="H48" s="16"/>
      <c r="I48" s="21"/>
    </row>
    <row r="49" spans="1:9" x14ac:dyDescent="0.2">
      <c r="A49" s="9">
        <v>88082</v>
      </c>
      <c r="B49" s="12"/>
      <c r="C49" s="16"/>
      <c r="D49" s="16">
        <v>618.70000000000005</v>
      </c>
      <c r="E49" s="16"/>
      <c r="F49" s="16"/>
      <c r="G49" s="16"/>
      <c r="H49" s="16"/>
      <c r="I49" s="21"/>
    </row>
    <row r="50" spans="1:9" x14ac:dyDescent="0.2">
      <c r="A50" s="18">
        <v>88109</v>
      </c>
      <c r="B50" s="22"/>
      <c r="C50" s="23"/>
      <c r="D50" s="23">
        <v>594.79999999999995</v>
      </c>
      <c r="E50" s="23"/>
      <c r="F50" s="23"/>
      <c r="G50" s="23"/>
      <c r="H50" s="23"/>
      <c r="I50" s="24"/>
    </row>
  </sheetData>
  <phoneticPr fontId="4" type="noConversion"/>
  <pageMargins left="0.75" right="0.75" top="1" bottom="1" header="0" footer="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L155"/>
  <sheetViews>
    <sheetView workbookViewId="0">
      <selection activeCell="A3" sqref="A3"/>
    </sheetView>
  </sheetViews>
  <sheetFormatPr baseColWidth="10" defaultRowHeight="12.75" x14ac:dyDescent="0.2"/>
  <cols>
    <col min="1" max="1" width="17.28515625" customWidth="1"/>
    <col min="2" max="2" width="8" bestFit="1" customWidth="1"/>
    <col min="3" max="3" width="11.7109375" bestFit="1" customWidth="1"/>
    <col min="4" max="11" width="12" bestFit="1" customWidth="1"/>
    <col min="12" max="12" width="11.5703125" customWidth="1"/>
    <col min="13" max="19" width="12" bestFit="1" customWidth="1"/>
    <col min="20" max="20" width="11.5703125" bestFit="1" customWidth="1"/>
    <col min="21" max="29" width="13.7109375" bestFit="1" customWidth="1"/>
    <col min="30" max="30" width="11.5703125" bestFit="1" customWidth="1"/>
  </cols>
  <sheetData>
    <row r="3" spans="1:12" x14ac:dyDescent="0.2">
      <c r="A3" s="4" t="s">
        <v>34</v>
      </c>
      <c r="B3" s="3"/>
      <c r="C3" s="3"/>
      <c r="D3" s="4" t="s">
        <v>24</v>
      </c>
      <c r="E3" s="3"/>
      <c r="F3" s="3"/>
      <c r="G3" s="3"/>
      <c r="H3" s="3"/>
      <c r="I3" s="3"/>
      <c r="J3" s="3"/>
      <c r="K3" s="3"/>
      <c r="L3" s="10"/>
    </row>
    <row r="4" spans="1:12" x14ac:dyDescent="0.2">
      <c r="A4" s="4" t="s">
        <v>41</v>
      </c>
      <c r="B4" s="4" t="s">
        <v>42</v>
      </c>
      <c r="C4" s="4" t="s">
        <v>43</v>
      </c>
      <c r="D4" s="2">
        <v>2</v>
      </c>
      <c r="E4" s="14">
        <v>3</v>
      </c>
      <c r="F4" s="14">
        <v>4</v>
      </c>
      <c r="G4" s="14">
        <v>5</v>
      </c>
      <c r="H4" s="14">
        <v>6</v>
      </c>
      <c r="I4" s="14">
        <v>7</v>
      </c>
      <c r="J4" s="14">
        <v>8</v>
      </c>
      <c r="K4" s="14">
        <v>9</v>
      </c>
      <c r="L4" s="6" t="s">
        <v>21</v>
      </c>
    </row>
    <row r="5" spans="1:12" x14ac:dyDescent="0.2">
      <c r="A5" s="2">
        <v>81447</v>
      </c>
      <c r="B5" s="2">
        <v>2840001</v>
      </c>
      <c r="C5" s="2" t="s">
        <v>1</v>
      </c>
      <c r="D5" s="11"/>
      <c r="E5" s="15"/>
      <c r="F5" s="15"/>
      <c r="G5" s="15"/>
      <c r="H5" s="15"/>
      <c r="I5" s="15">
        <v>402.6</v>
      </c>
      <c r="J5" s="15"/>
      <c r="K5" s="15"/>
      <c r="L5" s="7">
        <v>402.6</v>
      </c>
    </row>
    <row r="6" spans="1:12" x14ac:dyDescent="0.2">
      <c r="A6" s="26"/>
      <c r="B6" s="2" t="s">
        <v>73</v>
      </c>
      <c r="C6" s="3"/>
      <c r="D6" s="11"/>
      <c r="E6" s="15"/>
      <c r="F6" s="15"/>
      <c r="G6" s="15"/>
      <c r="H6" s="15"/>
      <c r="I6" s="15">
        <v>402.6</v>
      </c>
      <c r="J6" s="15"/>
      <c r="K6" s="15"/>
      <c r="L6" s="7">
        <v>402.6</v>
      </c>
    </row>
    <row r="7" spans="1:12" x14ac:dyDescent="0.2">
      <c r="A7" s="2" t="s">
        <v>67</v>
      </c>
      <c r="B7" s="3"/>
      <c r="C7" s="3"/>
      <c r="D7" s="11"/>
      <c r="E7" s="15"/>
      <c r="F7" s="15"/>
      <c r="G7" s="15"/>
      <c r="H7" s="15"/>
      <c r="I7" s="15">
        <v>402.6</v>
      </c>
      <c r="J7" s="15"/>
      <c r="K7" s="15"/>
      <c r="L7" s="7">
        <v>402.6</v>
      </c>
    </row>
    <row r="8" spans="1:12" x14ac:dyDescent="0.2">
      <c r="A8" s="2">
        <v>81810</v>
      </c>
      <c r="B8" s="2">
        <v>2840001</v>
      </c>
      <c r="C8" s="2" t="s">
        <v>105</v>
      </c>
      <c r="D8" s="11"/>
      <c r="E8" s="15"/>
      <c r="F8" s="15"/>
      <c r="G8" s="15"/>
      <c r="H8" s="15"/>
      <c r="I8" s="15">
        <v>303.3</v>
      </c>
      <c r="J8" s="15"/>
      <c r="K8" s="15"/>
      <c r="L8" s="7">
        <v>303.3</v>
      </c>
    </row>
    <row r="9" spans="1:12" x14ac:dyDescent="0.2">
      <c r="A9" s="26"/>
      <c r="B9" s="2" t="s">
        <v>73</v>
      </c>
      <c r="C9" s="3"/>
      <c r="D9" s="11"/>
      <c r="E9" s="15"/>
      <c r="F9" s="15"/>
      <c r="G9" s="15"/>
      <c r="H9" s="15"/>
      <c r="I9" s="15">
        <v>303.3</v>
      </c>
      <c r="J9" s="15"/>
      <c r="K9" s="15"/>
      <c r="L9" s="7">
        <v>303.3</v>
      </c>
    </row>
    <row r="10" spans="1:12" x14ac:dyDescent="0.2">
      <c r="A10" s="2" t="s">
        <v>110</v>
      </c>
      <c r="B10" s="3"/>
      <c r="C10" s="3"/>
      <c r="D10" s="11"/>
      <c r="E10" s="15"/>
      <c r="F10" s="15"/>
      <c r="G10" s="15"/>
      <c r="H10" s="15"/>
      <c r="I10" s="15">
        <v>303.3</v>
      </c>
      <c r="J10" s="15"/>
      <c r="K10" s="15"/>
      <c r="L10" s="7">
        <v>303.3</v>
      </c>
    </row>
    <row r="11" spans="1:12" x14ac:dyDescent="0.2">
      <c r="A11" s="2">
        <v>82012</v>
      </c>
      <c r="B11" s="2">
        <v>1260001</v>
      </c>
      <c r="C11" s="2" t="s">
        <v>13</v>
      </c>
      <c r="D11" s="11"/>
      <c r="E11" s="15"/>
      <c r="F11" s="15"/>
      <c r="G11" s="15"/>
      <c r="H11" s="15">
        <v>288.60000000000002</v>
      </c>
      <c r="I11" s="15"/>
      <c r="J11" s="15"/>
      <c r="K11" s="15"/>
      <c r="L11" s="7">
        <v>288.60000000000002</v>
      </c>
    </row>
    <row r="12" spans="1:12" x14ac:dyDescent="0.2">
      <c r="A12" s="26"/>
      <c r="B12" s="2" t="s">
        <v>72</v>
      </c>
      <c r="C12" s="3"/>
      <c r="D12" s="11"/>
      <c r="E12" s="15"/>
      <c r="F12" s="15"/>
      <c r="G12" s="15"/>
      <c r="H12" s="15">
        <v>288.60000000000002</v>
      </c>
      <c r="I12" s="15"/>
      <c r="J12" s="15"/>
      <c r="K12" s="15"/>
      <c r="L12" s="7">
        <v>288.60000000000002</v>
      </c>
    </row>
    <row r="13" spans="1:12" x14ac:dyDescent="0.2">
      <c r="A13" s="2" t="s">
        <v>68</v>
      </c>
      <c r="B13" s="3"/>
      <c r="C13" s="3"/>
      <c r="D13" s="11"/>
      <c r="E13" s="15"/>
      <c r="F13" s="15"/>
      <c r="G13" s="15"/>
      <c r="H13" s="15">
        <v>288.60000000000002</v>
      </c>
      <c r="I13" s="15"/>
      <c r="J13" s="15"/>
      <c r="K13" s="15"/>
      <c r="L13" s="7">
        <v>288.60000000000002</v>
      </c>
    </row>
    <row r="14" spans="1:12" x14ac:dyDescent="0.2">
      <c r="A14" s="2">
        <v>82307</v>
      </c>
      <c r="B14" s="2">
        <v>3600001</v>
      </c>
      <c r="C14" s="2" t="s">
        <v>16</v>
      </c>
      <c r="D14" s="11"/>
      <c r="E14" s="15"/>
      <c r="F14" s="15"/>
      <c r="G14" s="15"/>
      <c r="H14" s="15"/>
      <c r="I14" s="15">
        <v>399.1</v>
      </c>
      <c r="J14" s="15"/>
      <c r="K14" s="15"/>
      <c r="L14" s="7">
        <v>399.1</v>
      </c>
    </row>
    <row r="15" spans="1:12" x14ac:dyDescent="0.2">
      <c r="A15" s="26"/>
      <c r="B15" s="2" t="s">
        <v>81</v>
      </c>
      <c r="C15" s="3"/>
      <c r="D15" s="11"/>
      <c r="E15" s="15"/>
      <c r="F15" s="15"/>
      <c r="G15" s="15"/>
      <c r="H15" s="15"/>
      <c r="I15" s="15">
        <v>399.1</v>
      </c>
      <c r="J15" s="15"/>
      <c r="K15" s="15"/>
      <c r="L15" s="7">
        <v>399.1</v>
      </c>
    </row>
    <row r="16" spans="1:12" x14ac:dyDescent="0.2">
      <c r="A16" s="2" t="s">
        <v>69</v>
      </c>
      <c r="B16" s="3"/>
      <c r="C16" s="3"/>
      <c r="D16" s="11"/>
      <c r="E16" s="15"/>
      <c r="F16" s="15"/>
      <c r="G16" s="15"/>
      <c r="H16" s="15"/>
      <c r="I16" s="15">
        <v>399.1</v>
      </c>
      <c r="J16" s="15"/>
      <c r="K16" s="15"/>
      <c r="L16" s="7">
        <v>399.1</v>
      </c>
    </row>
    <row r="17" spans="1:12" x14ac:dyDescent="0.2">
      <c r="A17" s="2">
        <v>83788</v>
      </c>
      <c r="B17" s="2">
        <v>102960001</v>
      </c>
      <c r="C17" s="2" t="s">
        <v>15</v>
      </c>
      <c r="D17" s="11"/>
      <c r="E17" s="15"/>
      <c r="F17" s="15"/>
      <c r="G17" s="15"/>
      <c r="H17" s="15">
        <v>277.7</v>
      </c>
      <c r="I17" s="15"/>
      <c r="J17" s="15"/>
      <c r="K17" s="15"/>
      <c r="L17" s="7">
        <v>277.7</v>
      </c>
    </row>
    <row r="18" spans="1:12" x14ac:dyDescent="0.2">
      <c r="A18" s="26"/>
      <c r="B18" s="2" t="s">
        <v>82</v>
      </c>
      <c r="C18" s="3"/>
      <c r="D18" s="11"/>
      <c r="E18" s="15"/>
      <c r="F18" s="15"/>
      <c r="G18" s="15"/>
      <c r="H18" s="15">
        <v>277.7</v>
      </c>
      <c r="I18" s="15"/>
      <c r="J18" s="15"/>
      <c r="K18" s="15"/>
      <c r="L18" s="7">
        <v>277.7</v>
      </c>
    </row>
    <row r="19" spans="1:12" x14ac:dyDescent="0.2">
      <c r="A19" s="2" t="s">
        <v>70</v>
      </c>
      <c r="B19" s="3"/>
      <c r="C19" s="3"/>
      <c r="D19" s="11"/>
      <c r="E19" s="15"/>
      <c r="F19" s="15"/>
      <c r="G19" s="15"/>
      <c r="H19" s="15">
        <v>277.7</v>
      </c>
      <c r="I19" s="15"/>
      <c r="J19" s="15"/>
      <c r="K19" s="15"/>
      <c r="L19" s="7">
        <v>277.7</v>
      </c>
    </row>
    <row r="20" spans="1:12" x14ac:dyDescent="0.2">
      <c r="A20" s="2">
        <v>84592</v>
      </c>
      <c r="B20" s="2">
        <v>3600001</v>
      </c>
      <c r="C20" s="2" t="s">
        <v>11</v>
      </c>
      <c r="D20" s="11"/>
      <c r="E20" s="15"/>
      <c r="F20" s="15"/>
      <c r="G20" s="15"/>
      <c r="H20" s="15">
        <v>336.3</v>
      </c>
      <c r="I20" s="15"/>
      <c r="J20" s="15"/>
      <c r="K20" s="15"/>
      <c r="L20" s="7">
        <v>336.3</v>
      </c>
    </row>
    <row r="21" spans="1:12" x14ac:dyDescent="0.2">
      <c r="A21" s="26"/>
      <c r="B21" s="2" t="s">
        <v>81</v>
      </c>
      <c r="C21" s="3"/>
      <c r="D21" s="11"/>
      <c r="E21" s="15"/>
      <c r="F21" s="15"/>
      <c r="G21" s="15"/>
      <c r="H21" s="15">
        <v>336.3</v>
      </c>
      <c r="I21" s="15"/>
      <c r="J21" s="15"/>
      <c r="K21" s="15"/>
      <c r="L21" s="7">
        <v>336.3</v>
      </c>
    </row>
    <row r="22" spans="1:12" x14ac:dyDescent="0.2">
      <c r="A22" s="2" t="s">
        <v>111</v>
      </c>
      <c r="B22" s="3"/>
      <c r="C22" s="3"/>
      <c r="D22" s="11"/>
      <c r="E22" s="15"/>
      <c r="F22" s="15"/>
      <c r="G22" s="15"/>
      <c r="H22" s="15">
        <v>336.3</v>
      </c>
      <c r="I22" s="15"/>
      <c r="J22" s="15"/>
      <c r="K22" s="15"/>
      <c r="L22" s="7">
        <v>336.3</v>
      </c>
    </row>
    <row r="23" spans="1:12" x14ac:dyDescent="0.2">
      <c r="A23" s="2">
        <v>86095</v>
      </c>
      <c r="B23" s="2">
        <v>102960001</v>
      </c>
      <c r="C23" s="2" t="s">
        <v>12</v>
      </c>
      <c r="D23" s="11"/>
      <c r="E23" s="15"/>
      <c r="F23" s="15"/>
      <c r="G23" s="15">
        <v>277.5</v>
      </c>
      <c r="H23" s="15"/>
      <c r="I23" s="15"/>
      <c r="J23" s="15"/>
      <c r="K23" s="15"/>
      <c r="L23" s="7">
        <v>277.5</v>
      </c>
    </row>
    <row r="24" spans="1:12" x14ac:dyDescent="0.2">
      <c r="A24" s="26"/>
      <c r="B24" s="2" t="s">
        <v>82</v>
      </c>
      <c r="C24" s="3"/>
      <c r="D24" s="11"/>
      <c r="E24" s="15"/>
      <c r="F24" s="15"/>
      <c r="G24" s="15">
        <v>277.5</v>
      </c>
      <c r="H24" s="15"/>
      <c r="I24" s="15"/>
      <c r="J24" s="15"/>
      <c r="K24" s="15"/>
      <c r="L24" s="7">
        <v>277.5</v>
      </c>
    </row>
    <row r="25" spans="1:12" x14ac:dyDescent="0.2">
      <c r="A25" s="2" t="s">
        <v>129</v>
      </c>
      <c r="B25" s="3"/>
      <c r="C25" s="3"/>
      <c r="D25" s="11"/>
      <c r="E25" s="15"/>
      <c r="F25" s="15"/>
      <c r="G25" s="15">
        <v>277.5</v>
      </c>
      <c r="H25" s="15"/>
      <c r="I25" s="15"/>
      <c r="J25" s="15"/>
      <c r="K25" s="15"/>
      <c r="L25" s="7">
        <v>277.5</v>
      </c>
    </row>
    <row r="26" spans="1:12" x14ac:dyDescent="0.2">
      <c r="A26" s="2">
        <v>86101</v>
      </c>
      <c r="B26" s="2">
        <v>102960001</v>
      </c>
      <c r="C26" s="2" t="s">
        <v>12</v>
      </c>
      <c r="D26" s="11"/>
      <c r="E26" s="15"/>
      <c r="F26" s="15"/>
      <c r="G26" s="15">
        <v>257.7</v>
      </c>
      <c r="H26" s="15"/>
      <c r="I26" s="15"/>
      <c r="J26" s="15"/>
      <c r="K26" s="15"/>
      <c r="L26" s="7">
        <v>257.7</v>
      </c>
    </row>
    <row r="27" spans="1:12" x14ac:dyDescent="0.2">
      <c r="A27" s="26"/>
      <c r="B27" s="2" t="s">
        <v>82</v>
      </c>
      <c r="C27" s="3"/>
      <c r="D27" s="11"/>
      <c r="E27" s="15"/>
      <c r="F27" s="15"/>
      <c r="G27" s="15">
        <v>257.7</v>
      </c>
      <c r="H27" s="15"/>
      <c r="I27" s="15"/>
      <c r="J27" s="15"/>
      <c r="K27" s="15"/>
      <c r="L27" s="7">
        <v>257.7</v>
      </c>
    </row>
    <row r="28" spans="1:12" x14ac:dyDescent="0.2">
      <c r="A28" s="2" t="s">
        <v>130</v>
      </c>
      <c r="B28" s="3"/>
      <c r="C28" s="3"/>
      <c r="D28" s="11"/>
      <c r="E28" s="15"/>
      <c r="F28" s="15"/>
      <c r="G28" s="15">
        <v>257.7</v>
      </c>
      <c r="H28" s="15"/>
      <c r="I28" s="15"/>
      <c r="J28" s="15"/>
      <c r="K28" s="15"/>
      <c r="L28" s="7">
        <v>257.7</v>
      </c>
    </row>
    <row r="29" spans="1:12" x14ac:dyDescent="0.2">
      <c r="A29" s="2">
        <v>89622</v>
      </c>
      <c r="B29" s="2">
        <v>3600001</v>
      </c>
      <c r="C29" s="2" t="s">
        <v>1</v>
      </c>
      <c r="D29" s="11"/>
      <c r="E29" s="15">
        <v>321.39999999999998</v>
      </c>
      <c r="F29" s="15"/>
      <c r="G29" s="15"/>
      <c r="H29" s="15"/>
      <c r="I29" s="15"/>
      <c r="J29" s="15"/>
      <c r="K29" s="15"/>
      <c r="L29" s="7">
        <v>321.39999999999998</v>
      </c>
    </row>
    <row r="30" spans="1:12" x14ac:dyDescent="0.2">
      <c r="A30" s="26"/>
      <c r="B30" s="2" t="s">
        <v>81</v>
      </c>
      <c r="C30" s="3"/>
      <c r="D30" s="11"/>
      <c r="E30" s="15">
        <v>321.39999999999998</v>
      </c>
      <c r="F30" s="15"/>
      <c r="G30" s="15"/>
      <c r="H30" s="15"/>
      <c r="I30" s="15"/>
      <c r="J30" s="15"/>
      <c r="K30" s="15"/>
      <c r="L30" s="7">
        <v>321.39999999999998</v>
      </c>
    </row>
    <row r="31" spans="1:12" x14ac:dyDescent="0.2">
      <c r="A31" s="2" t="s">
        <v>112</v>
      </c>
      <c r="B31" s="3"/>
      <c r="C31" s="3"/>
      <c r="D31" s="11"/>
      <c r="E31" s="15">
        <v>321.39999999999998</v>
      </c>
      <c r="F31" s="15"/>
      <c r="G31" s="15"/>
      <c r="H31" s="15"/>
      <c r="I31" s="15"/>
      <c r="J31" s="15"/>
      <c r="K31" s="15"/>
      <c r="L31" s="7">
        <v>321.39999999999998</v>
      </c>
    </row>
    <row r="32" spans="1:12" x14ac:dyDescent="0.2">
      <c r="A32" s="2">
        <v>85780</v>
      </c>
      <c r="B32" s="2">
        <v>3600001</v>
      </c>
      <c r="C32" s="2" t="s">
        <v>40</v>
      </c>
      <c r="D32" s="11"/>
      <c r="E32" s="15"/>
      <c r="F32" s="15"/>
      <c r="G32" s="15">
        <v>266.3</v>
      </c>
      <c r="H32" s="15"/>
      <c r="I32" s="15"/>
      <c r="J32" s="15"/>
      <c r="K32" s="15"/>
      <c r="L32" s="7">
        <v>266.3</v>
      </c>
    </row>
    <row r="33" spans="1:12" x14ac:dyDescent="0.2">
      <c r="A33" s="26"/>
      <c r="B33" s="2" t="s">
        <v>81</v>
      </c>
      <c r="C33" s="3"/>
      <c r="D33" s="11"/>
      <c r="E33" s="15"/>
      <c r="F33" s="15"/>
      <c r="G33" s="15">
        <v>266.3</v>
      </c>
      <c r="H33" s="15"/>
      <c r="I33" s="15"/>
      <c r="J33" s="15"/>
      <c r="K33" s="15"/>
      <c r="L33" s="7">
        <v>266.3</v>
      </c>
    </row>
    <row r="34" spans="1:12" x14ac:dyDescent="0.2">
      <c r="A34" s="2" t="s">
        <v>71</v>
      </c>
      <c r="B34" s="3"/>
      <c r="C34" s="3"/>
      <c r="D34" s="11"/>
      <c r="E34" s="15"/>
      <c r="F34" s="15"/>
      <c r="G34" s="15">
        <v>266.3</v>
      </c>
      <c r="H34" s="15"/>
      <c r="I34" s="15"/>
      <c r="J34" s="15"/>
      <c r="K34" s="15"/>
      <c r="L34" s="7">
        <v>266.3</v>
      </c>
    </row>
    <row r="35" spans="1:12" x14ac:dyDescent="0.2">
      <c r="A35" s="2">
        <v>79972</v>
      </c>
      <c r="B35" s="2">
        <v>180001</v>
      </c>
      <c r="C35" s="2" t="s">
        <v>149</v>
      </c>
      <c r="D35" s="11"/>
      <c r="E35" s="15"/>
      <c r="F35" s="15"/>
      <c r="G35" s="15"/>
      <c r="H35" s="15"/>
      <c r="I35" s="15"/>
      <c r="J35" s="15">
        <v>254</v>
      </c>
      <c r="K35" s="15"/>
      <c r="L35" s="7">
        <v>254</v>
      </c>
    </row>
    <row r="36" spans="1:12" x14ac:dyDescent="0.2">
      <c r="A36" s="26"/>
      <c r="B36" s="2" t="s">
        <v>74</v>
      </c>
      <c r="C36" s="3"/>
      <c r="D36" s="11"/>
      <c r="E36" s="15"/>
      <c r="F36" s="15"/>
      <c r="G36" s="15"/>
      <c r="H36" s="15"/>
      <c r="I36" s="15"/>
      <c r="J36" s="15">
        <v>254</v>
      </c>
      <c r="K36" s="15"/>
      <c r="L36" s="7">
        <v>254</v>
      </c>
    </row>
    <row r="37" spans="1:12" x14ac:dyDescent="0.2">
      <c r="A37" s="2" t="s">
        <v>160</v>
      </c>
      <c r="B37" s="3"/>
      <c r="C37" s="3"/>
      <c r="D37" s="11"/>
      <c r="E37" s="15"/>
      <c r="F37" s="15"/>
      <c r="G37" s="15"/>
      <c r="H37" s="15"/>
      <c r="I37" s="15"/>
      <c r="J37" s="15">
        <v>254</v>
      </c>
      <c r="K37" s="15"/>
      <c r="L37" s="7">
        <v>254</v>
      </c>
    </row>
    <row r="38" spans="1:12" x14ac:dyDescent="0.2">
      <c r="A38" s="2">
        <v>86898</v>
      </c>
      <c r="B38" s="2">
        <v>102960001</v>
      </c>
      <c r="C38" s="2" t="s">
        <v>12</v>
      </c>
      <c r="D38" s="11"/>
      <c r="E38" s="15"/>
      <c r="F38" s="15"/>
      <c r="G38" s="15">
        <v>421.8</v>
      </c>
      <c r="H38" s="15"/>
      <c r="I38" s="15"/>
      <c r="J38" s="15"/>
      <c r="K38" s="15"/>
      <c r="L38" s="7">
        <v>421.8</v>
      </c>
    </row>
    <row r="39" spans="1:12" x14ac:dyDescent="0.2">
      <c r="A39" s="26"/>
      <c r="B39" s="2" t="s">
        <v>82</v>
      </c>
      <c r="C39" s="3"/>
      <c r="D39" s="11"/>
      <c r="E39" s="15"/>
      <c r="F39" s="15"/>
      <c r="G39" s="15">
        <v>421.8</v>
      </c>
      <c r="H39" s="15"/>
      <c r="I39" s="15"/>
      <c r="J39" s="15"/>
      <c r="K39" s="15"/>
      <c r="L39" s="7">
        <v>421.8</v>
      </c>
    </row>
    <row r="40" spans="1:12" x14ac:dyDescent="0.2">
      <c r="A40" s="2" t="s">
        <v>83</v>
      </c>
      <c r="B40" s="3"/>
      <c r="C40" s="3"/>
      <c r="D40" s="11"/>
      <c r="E40" s="15"/>
      <c r="F40" s="15"/>
      <c r="G40" s="15">
        <v>421.8</v>
      </c>
      <c r="H40" s="15"/>
      <c r="I40" s="15"/>
      <c r="J40" s="15"/>
      <c r="K40" s="15"/>
      <c r="L40" s="7">
        <v>421.8</v>
      </c>
    </row>
    <row r="41" spans="1:12" x14ac:dyDescent="0.2">
      <c r="A41" s="2">
        <v>82306</v>
      </c>
      <c r="B41" s="2">
        <v>3600001</v>
      </c>
      <c r="C41" s="2" t="s">
        <v>16</v>
      </c>
      <c r="D41" s="11"/>
      <c r="E41" s="15"/>
      <c r="F41" s="15"/>
      <c r="G41" s="15"/>
      <c r="H41" s="15"/>
      <c r="I41" s="15">
        <v>233.7</v>
      </c>
      <c r="J41" s="15"/>
      <c r="K41" s="15"/>
      <c r="L41" s="7">
        <v>233.7</v>
      </c>
    </row>
    <row r="42" spans="1:12" x14ac:dyDescent="0.2">
      <c r="A42" s="26"/>
      <c r="B42" s="2" t="s">
        <v>81</v>
      </c>
      <c r="C42" s="3"/>
      <c r="D42" s="11"/>
      <c r="E42" s="15"/>
      <c r="F42" s="15"/>
      <c r="G42" s="15"/>
      <c r="H42" s="15"/>
      <c r="I42" s="15">
        <v>233.7</v>
      </c>
      <c r="J42" s="15"/>
      <c r="K42" s="15"/>
      <c r="L42" s="7">
        <v>233.7</v>
      </c>
    </row>
    <row r="43" spans="1:12" x14ac:dyDescent="0.2">
      <c r="A43" s="2" t="s">
        <v>113</v>
      </c>
      <c r="B43" s="3"/>
      <c r="C43" s="3"/>
      <c r="D43" s="11"/>
      <c r="E43" s="15"/>
      <c r="F43" s="15"/>
      <c r="G43" s="15"/>
      <c r="H43" s="15"/>
      <c r="I43" s="15">
        <v>233.7</v>
      </c>
      <c r="J43" s="15"/>
      <c r="K43" s="15"/>
      <c r="L43" s="7">
        <v>233.7</v>
      </c>
    </row>
    <row r="44" spans="1:12" x14ac:dyDescent="0.2">
      <c r="A44" s="2">
        <v>88171</v>
      </c>
      <c r="B44" s="2">
        <v>3600001</v>
      </c>
      <c r="C44" s="2" t="s">
        <v>107</v>
      </c>
      <c r="D44" s="11"/>
      <c r="E44" s="15"/>
      <c r="F44" s="15"/>
      <c r="G44" s="15">
        <v>283.10000000000002</v>
      </c>
      <c r="H44" s="15"/>
      <c r="I44" s="15"/>
      <c r="J44" s="15"/>
      <c r="K44" s="15"/>
      <c r="L44" s="7">
        <v>283.10000000000002</v>
      </c>
    </row>
    <row r="45" spans="1:12" x14ac:dyDescent="0.2">
      <c r="A45" s="26"/>
      <c r="B45" s="2" t="s">
        <v>81</v>
      </c>
      <c r="C45" s="3"/>
      <c r="D45" s="11"/>
      <c r="E45" s="15"/>
      <c r="F45" s="15"/>
      <c r="G45" s="15">
        <v>283.10000000000002</v>
      </c>
      <c r="H45" s="15"/>
      <c r="I45" s="15"/>
      <c r="J45" s="15"/>
      <c r="K45" s="15"/>
      <c r="L45" s="7">
        <v>283.10000000000002</v>
      </c>
    </row>
    <row r="46" spans="1:12" x14ac:dyDescent="0.2">
      <c r="A46" s="2" t="s">
        <v>114</v>
      </c>
      <c r="B46" s="3"/>
      <c r="C46" s="3"/>
      <c r="D46" s="11"/>
      <c r="E46" s="15"/>
      <c r="F46" s="15"/>
      <c r="G46" s="15">
        <v>283.10000000000002</v>
      </c>
      <c r="H46" s="15"/>
      <c r="I46" s="15"/>
      <c r="J46" s="15"/>
      <c r="K46" s="15"/>
      <c r="L46" s="7">
        <v>283.10000000000002</v>
      </c>
    </row>
    <row r="47" spans="1:12" x14ac:dyDescent="0.2">
      <c r="A47" s="2">
        <v>97109</v>
      </c>
      <c r="B47" s="2">
        <v>106500005</v>
      </c>
      <c r="C47" s="2" t="s">
        <v>11</v>
      </c>
      <c r="D47" s="11"/>
      <c r="E47" s="15"/>
      <c r="F47" s="15"/>
      <c r="G47" s="15"/>
      <c r="H47" s="15"/>
      <c r="I47" s="15">
        <v>228.7</v>
      </c>
      <c r="J47" s="15"/>
      <c r="K47" s="15"/>
      <c r="L47" s="7">
        <v>228.7</v>
      </c>
    </row>
    <row r="48" spans="1:12" x14ac:dyDescent="0.2">
      <c r="A48" s="26"/>
      <c r="B48" s="2" t="s">
        <v>170</v>
      </c>
      <c r="C48" s="3"/>
      <c r="D48" s="11"/>
      <c r="E48" s="15"/>
      <c r="F48" s="15"/>
      <c r="G48" s="15"/>
      <c r="H48" s="15"/>
      <c r="I48" s="15">
        <v>228.7</v>
      </c>
      <c r="J48" s="15"/>
      <c r="K48" s="15"/>
      <c r="L48" s="7">
        <v>228.7</v>
      </c>
    </row>
    <row r="49" spans="1:12" x14ac:dyDescent="0.2">
      <c r="A49" s="2" t="s">
        <v>171</v>
      </c>
      <c r="B49" s="3"/>
      <c r="C49" s="3"/>
      <c r="D49" s="11"/>
      <c r="E49" s="15"/>
      <c r="F49" s="15"/>
      <c r="G49" s="15"/>
      <c r="H49" s="15"/>
      <c r="I49" s="15">
        <v>228.7</v>
      </c>
      <c r="J49" s="15"/>
      <c r="K49" s="15"/>
      <c r="L49" s="7">
        <v>228.7</v>
      </c>
    </row>
    <row r="50" spans="1:12" x14ac:dyDescent="0.2">
      <c r="A50" s="2">
        <v>96180</v>
      </c>
      <c r="B50" s="2">
        <v>3600001</v>
      </c>
      <c r="C50" s="2" t="s">
        <v>89</v>
      </c>
      <c r="D50" s="11"/>
      <c r="E50" s="15">
        <v>292.89999999999998</v>
      </c>
      <c r="F50" s="15"/>
      <c r="G50" s="15"/>
      <c r="H50" s="15"/>
      <c r="I50" s="15"/>
      <c r="J50" s="15"/>
      <c r="K50" s="15"/>
      <c r="L50" s="7">
        <v>292.89999999999998</v>
      </c>
    </row>
    <row r="51" spans="1:12" x14ac:dyDescent="0.2">
      <c r="A51" s="26"/>
      <c r="B51" s="2" t="s">
        <v>81</v>
      </c>
      <c r="C51" s="3"/>
      <c r="D51" s="11"/>
      <c r="E51" s="15">
        <v>292.89999999999998</v>
      </c>
      <c r="F51" s="15"/>
      <c r="G51" s="15"/>
      <c r="H51" s="15"/>
      <c r="I51" s="15"/>
      <c r="J51" s="15"/>
      <c r="K51" s="15"/>
      <c r="L51" s="7">
        <v>292.89999999999998</v>
      </c>
    </row>
    <row r="52" spans="1:12" x14ac:dyDescent="0.2">
      <c r="A52" s="2" t="s">
        <v>90</v>
      </c>
      <c r="B52" s="3"/>
      <c r="C52" s="3"/>
      <c r="D52" s="11"/>
      <c r="E52" s="15">
        <v>292.89999999999998</v>
      </c>
      <c r="F52" s="15"/>
      <c r="G52" s="15"/>
      <c r="H52" s="15"/>
      <c r="I52" s="15"/>
      <c r="J52" s="15"/>
      <c r="K52" s="15"/>
      <c r="L52" s="7">
        <v>292.89999999999998</v>
      </c>
    </row>
    <row r="53" spans="1:12" x14ac:dyDescent="0.2">
      <c r="A53" s="2">
        <v>92011</v>
      </c>
      <c r="B53" s="2">
        <v>3600001</v>
      </c>
      <c r="C53" s="2" t="s">
        <v>66</v>
      </c>
      <c r="D53" s="11"/>
      <c r="E53" s="15"/>
      <c r="F53" s="15">
        <v>218.6</v>
      </c>
      <c r="G53" s="15"/>
      <c r="H53" s="15"/>
      <c r="I53" s="15"/>
      <c r="J53" s="15"/>
      <c r="K53" s="15"/>
      <c r="L53" s="7">
        <v>218.6</v>
      </c>
    </row>
    <row r="54" spans="1:12" x14ac:dyDescent="0.2">
      <c r="A54" s="26"/>
      <c r="B54" s="2" t="s">
        <v>81</v>
      </c>
      <c r="C54" s="3"/>
      <c r="D54" s="11"/>
      <c r="E54" s="15"/>
      <c r="F54" s="15">
        <v>218.6</v>
      </c>
      <c r="G54" s="15"/>
      <c r="H54" s="15"/>
      <c r="I54" s="15"/>
      <c r="J54" s="15"/>
      <c r="K54" s="15"/>
      <c r="L54" s="7">
        <v>218.6</v>
      </c>
    </row>
    <row r="55" spans="1:12" x14ac:dyDescent="0.2">
      <c r="A55" s="2" t="s">
        <v>174</v>
      </c>
      <c r="B55" s="3"/>
      <c r="C55" s="3"/>
      <c r="D55" s="11"/>
      <c r="E55" s="15"/>
      <c r="F55" s="15">
        <v>218.6</v>
      </c>
      <c r="G55" s="15"/>
      <c r="H55" s="15"/>
      <c r="I55" s="15"/>
      <c r="J55" s="15"/>
      <c r="K55" s="15"/>
      <c r="L55" s="7">
        <v>218.6</v>
      </c>
    </row>
    <row r="56" spans="1:12" x14ac:dyDescent="0.2">
      <c r="A56" s="2">
        <v>96171</v>
      </c>
      <c r="B56" s="2">
        <v>3600001</v>
      </c>
      <c r="C56" s="2" t="s">
        <v>76</v>
      </c>
      <c r="D56" s="11"/>
      <c r="E56" s="15">
        <v>271</v>
      </c>
      <c r="F56" s="15"/>
      <c r="G56" s="15"/>
      <c r="H56" s="15"/>
      <c r="I56" s="15"/>
      <c r="J56" s="15"/>
      <c r="K56" s="15"/>
      <c r="L56" s="7">
        <v>271</v>
      </c>
    </row>
    <row r="57" spans="1:12" x14ac:dyDescent="0.2">
      <c r="A57" s="26"/>
      <c r="B57" s="2" t="s">
        <v>81</v>
      </c>
      <c r="C57" s="3"/>
      <c r="D57" s="11"/>
      <c r="E57" s="15">
        <v>271</v>
      </c>
      <c r="F57" s="15"/>
      <c r="G57" s="15"/>
      <c r="H57" s="15"/>
      <c r="I57" s="15"/>
      <c r="J57" s="15"/>
      <c r="K57" s="15"/>
      <c r="L57" s="7">
        <v>271</v>
      </c>
    </row>
    <row r="58" spans="1:12" x14ac:dyDescent="0.2">
      <c r="A58" s="2" t="s">
        <v>115</v>
      </c>
      <c r="B58" s="3"/>
      <c r="C58" s="3"/>
      <c r="D58" s="11"/>
      <c r="E58" s="15">
        <v>271</v>
      </c>
      <c r="F58" s="15"/>
      <c r="G58" s="15"/>
      <c r="H58" s="15"/>
      <c r="I58" s="15"/>
      <c r="J58" s="15"/>
      <c r="K58" s="15"/>
      <c r="L58" s="7">
        <v>271</v>
      </c>
    </row>
    <row r="59" spans="1:12" x14ac:dyDescent="0.2">
      <c r="A59" s="2">
        <v>89078</v>
      </c>
      <c r="B59" s="2">
        <v>106500002</v>
      </c>
      <c r="C59" s="2" t="s">
        <v>75</v>
      </c>
      <c r="D59" s="11"/>
      <c r="E59" s="15"/>
      <c r="F59" s="15">
        <v>307.5</v>
      </c>
      <c r="G59" s="15"/>
      <c r="H59" s="15"/>
      <c r="I59" s="15"/>
      <c r="J59" s="15"/>
      <c r="K59" s="15"/>
      <c r="L59" s="7">
        <v>307.5</v>
      </c>
    </row>
    <row r="60" spans="1:12" x14ac:dyDescent="0.2">
      <c r="A60" s="26"/>
      <c r="B60" s="2" t="s">
        <v>80</v>
      </c>
      <c r="C60" s="3"/>
      <c r="D60" s="11"/>
      <c r="E60" s="15"/>
      <c r="F60" s="15">
        <v>307.5</v>
      </c>
      <c r="G60" s="15"/>
      <c r="H60" s="15"/>
      <c r="I60" s="15"/>
      <c r="J60" s="15"/>
      <c r="K60" s="15"/>
      <c r="L60" s="7">
        <v>307.5</v>
      </c>
    </row>
    <row r="61" spans="1:12" x14ac:dyDescent="0.2">
      <c r="A61" s="2" t="s">
        <v>96</v>
      </c>
      <c r="B61" s="3"/>
      <c r="C61" s="3"/>
      <c r="D61" s="11"/>
      <c r="E61" s="15"/>
      <c r="F61" s="15">
        <v>307.5</v>
      </c>
      <c r="G61" s="15"/>
      <c r="H61" s="15"/>
      <c r="I61" s="15"/>
      <c r="J61" s="15"/>
      <c r="K61" s="15"/>
      <c r="L61" s="7">
        <v>307.5</v>
      </c>
    </row>
    <row r="62" spans="1:12" x14ac:dyDescent="0.2">
      <c r="A62" s="2">
        <v>93870</v>
      </c>
      <c r="B62" s="2">
        <v>2840001</v>
      </c>
      <c r="C62" s="2" t="s">
        <v>89</v>
      </c>
      <c r="D62" s="11"/>
      <c r="E62" s="15">
        <v>230.1</v>
      </c>
      <c r="F62" s="15"/>
      <c r="G62" s="15"/>
      <c r="H62" s="15"/>
      <c r="I62" s="15"/>
      <c r="J62" s="15"/>
      <c r="K62" s="15"/>
      <c r="L62" s="7">
        <v>230.1</v>
      </c>
    </row>
    <row r="63" spans="1:12" x14ac:dyDescent="0.2">
      <c r="A63" s="26"/>
      <c r="B63" s="2" t="s">
        <v>73</v>
      </c>
      <c r="C63" s="3"/>
      <c r="D63" s="11"/>
      <c r="E63" s="15">
        <v>230.1</v>
      </c>
      <c r="F63" s="15"/>
      <c r="G63" s="15"/>
      <c r="H63" s="15"/>
      <c r="I63" s="15"/>
      <c r="J63" s="15"/>
      <c r="K63" s="15"/>
      <c r="L63" s="7">
        <v>230.1</v>
      </c>
    </row>
    <row r="64" spans="1:12" x14ac:dyDescent="0.2">
      <c r="A64" s="2" t="s">
        <v>98</v>
      </c>
      <c r="B64" s="3"/>
      <c r="C64" s="3"/>
      <c r="D64" s="11"/>
      <c r="E64" s="15">
        <v>230.1</v>
      </c>
      <c r="F64" s="15"/>
      <c r="G64" s="15"/>
      <c r="H64" s="15"/>
      <c r="I64" s="15"/>
      <c r="J64" s="15"/>
      <c r="K64" s="15"/>
      <c r="L64" s="7">
        <v>230.1</v>
      </c>
    </row>
    <row r="65" spans="1:12" x14ac:dyDescent="0.2">
      <c r="A65" s="2">
        <v>91234</v>
      </c>
      <c r="B65" s="2">
        <v>106500002</v>
      </c>
      <c r="C65" s="2" t="s">
        <v>93</v>
      </c>
      <c r="D65" s="11"/>
      <c r="E65" s="15">
        <v>236.4</v>
      </c>
      <c r="F65" s="15"/>
      <c r="G65" s="15"/>
      <c r="H65" s="15"/>
      <c r="I65" s="15"/>
      <c r="J65" s="15"/>
      <c r="K65" s="15"/>
      <c r="L65" s="7">
        <v>236.4</v>
      </c>
    </row>
    <row r="66" spans="1:12" x14ac:dyDescent="0.2">
      <c r="A66" s="26"/>
      <c r="B66" s="2" t="s">
        <v>80</v>
      </c>
      <c r="C66" s="3"/>
      <c r="D66" s="11"/>
      <c r="E66" s="15">
        <v>236.4</v>
      </c>
      <c r="F66" s="15"/>
      <c r="G66" s="15"/>
      <c r="H66" s="15"/>
      <c r="I66" s="15"/>
      <c r="J66" s="15"/>
      <c r="K66" s="15"/>
      <c r="L66" s="7">
        <v>236.4</v>
      </c>
    </row>
    <row r="67" spans="1:12" x14ac:dyDescent="0.2">
      <c r="A67" s="2" t="s">
        <v>99</v>
      </c>
      <c r="B67" s="3"/>
      <c r="C67" s="3"/>
      <c r="D67" s="11"/>
      <c r="E67" s="15">
        <v>236.4</v>
      </c>
      <c r="F67" s="15"/>
      <c r="G67" s="15"/>
      <c r="H67" s="15"/>
      <c r="I67" s="15"/>
      <c r="J67" s="15"/>
      <c r="K67" s="15"/>
      <c r="L67" s="7">
        <v>236.4</v>
      </c>
    </row>
    <row r="68" spans="1:12" x14ac:dyDescent="0.2">
      <c r="A68" s="2">
        <v>93864</v>
      </c>
      <c r="B68" s="2">
        <v>2840001</v>
      </c>
      <c r="C68" s="2" t="s">
        <v>89</v>
      </c>
      <c r="D68" s="11"/>
      <c r="E68" s="15">
        <v>251.5</v>
      </c>
      <c r="F68" s="15"/>
      <c r="G68" s="15"/>
      <c r="H68" s="15"/>
      <c r="I68" s="15"/>
      <c r="J68" s="15"/>
      <c r="K68" s="15"/>
      <c r="L68" s="7">
        <v>251.5</v>
      </c>
    </row>
    <row r="69" spans="1:12" x14ac:dyDescent="0.2">
      <c r="A69" s="26"/>
      <c r="B69" s="2" t="s">
        <v>73</v>
      </c>
      <c r="C69" s="3"/>
      <c r="D69" s="11"/>
      <c r="E69" s="15">
        <v>251.5</v>
      </c>
      <c r="F69" s="15"/>
      <c r="G69" s="15"/>
      <c r="H69" s="15"/>
      <c r="I69" s="15"/>
      <c r="J69" s="15"/>
      <c r="K69" s="15"/>
      <c r="L69" s="7">
        <v>251.5</v>
      </c>
    </row>
    <row r="70" spans="1:12" x14ac:dyDescent="0.2">
      <c r="A70" s="2" t="s">
        <v>100</v>
      </c>
      <c r="B70" s="3"/>
      <c r="C70" s="3"/>
      <c r="D70" s="11"/>
      <c r="E70" s="15">
        <v>251.5</v>
      </c>
      <c r="F70" s="15"/>
      <c r="G70" s="15"/>
      <c r="H70" s="15"/>
      <c r="I70" s="15"/>
      <c r="J70" s="15"/>
      <c r="K70" s="15"/>
      <c r="L70" s="7">
        <v>251.5</v>
      </c>
    </row>
    <row r="71" spans="1:12" x14ac:dyDescent="0.2">
      <c r="A71" s="2">
        <v>85743</v>
      </c>
      <c r="B71" s="2">
        <v>3600001</v>
      </c>
      <c r="C71" s="2">
        <v>72688</v>
      </c>
      <c r="D71" s="11"/>
      <c r="E71" s="15"/>
      <c r="F71" s="15"/>
      <c r="G71" s="15"/>
      <c r="H71" s="15">
        <v>231.4</v>
      </c>
      <c r="I71" s="15"/>
      <c r="J71" s="15"/>
      <c r="K71" s="15"/>
      <c r="L71" s="7">
        <v>231.4</v>
      </c>
    </row>
    <row r="72" spans="1:12" x14ac:dyDescent="0.2">
      <c r="A72" s="26"/>
      <c r="B72" s="2" t="s">
        <v>81</v>
      </c>
      <c r="C72" s="3"/>
      <c r="D72" s="11"/>
      <c r="E72" s="15"/>
      <c r="F72" s="15"/>
      <c r="G72" s="15"/>
      <c r="H72" s="15">
        <v>231.4</v>
      </c>
      <c r="I72" s="15"/>
      <c r="J72" s="15"/>
      <c r="K72" s="15"/>
      <c r="L72" s="7">
        <v>231.4</v>
      </c>
    </row>
    <row r="73" spans="1:12" x14ac:dyDescent="0.2">
      <c r="A73" s="2" t="s">
        <v>167</v>
      </c>
      <c r="B73" s="3"/>
      <c r="C73" s="3"/>
      <c r="D73" s="11"/>
      <c r="E73" s="15"/>
      <c r="F73" s="15"/>
      <c r="G73" s="15"/>
      <c r="H73" s="15">
        <v>231.4</v>
      </c>
      <c r="I73" s="15"/>
      <c r="J73" s="15"/>
      <c r="K73" s="15"/>
      <c r="L73" s="7">
        <v>231.4</v>
      </c>
    </row>
    <row r="74" spans="1:12" x14ac:dyDescent="0.2">
      <c r="A74" s="2">
        <v>79978</v>
      </c>
      <c r="B74" s="2">
        <v>180001</v>
      </c>
      <c r="C74" s="2" t="s">
        <v>94</v>
      </c>
      <c r="D74" s="11"/>
      <c r="E74" s="15"/>
      <c r="F74" s="15"/>
      <c r="G74" s="15"/>
      <c r="H74" s="15"/>
      <c r="I74" s="15"/>
      <c r="J74" s="15"/>
      <c r="K74" s="15">
        <v>241</v>
      </c>
      <c r="L74" s="7">
        <v>241</v>
      </c>
    </row>
    <row r="75" spans="1:12" x14ac:dyDescent="0.2">
      <c r="A75" s="26"/>
      <c r="B75" s="2" t="s">
        <v>74</v>
      </c>
      <c r="C75" s="3"/>
      <c r="D75" s="11"/>
      <c r="E75" s="15"/>
      <c r="F75" s="15"/>
      <c r="G75" s="15"/>
      <c r="H75" s="15"/>
      <c r="I75" s="15"/>
      <c r="J75" s="15"/>
      <c r="K75" s="15">
        <v>241</v>
      </c>
      <c r="L75" s="7">
        <v>241</v>
      </c>
    </row>
    <row r="76" spans="1:12" x14ac:dyDescent="0.2">
      <c r="A76" s="2" t="s">
        <v>101</v>
      </c>
      <c r="B76" s="3"/>
      <c r="C76" s="3"/>
      <c r="D76" s="11"/>
      <c r="E76" s="15"/>
      <c r="F76" s="15"/>
      <c r="G76" s="15"/>
      <c r="H76" s="15"/>
      <c r="I76" s="15"/>
      <c r="J76" s="15"/>
      <c r="K76" s="15">
        <v>241</v>
      </c>
      <c r="L76" s="7">
        <v>241</v>
      </c>
    </row>
    <row r="77" spans="1:12" x14ac:dyDescent="0.2">
      <c r="A77" s="2">
        <v>82314</v>
      </c>
      <c r="B77" s="2">
        <v>3600001</v>
      </c>
      <c r="C77" s="2" t="s">
        <v>77</v>
      </c>
      <c r="D77" s="11"/>
      <c r="E77" s="15"/>
      <c r="F77" s="15"/>
      <c r="G77" s="15"/>
      <c r="H77" s="15"/>
      <c r="I77" s="15">
        <v>229.5</v>
      </c>
      <c r="J77" s="15"/>
      <c r="K77" s="15"/>
      <c r="L77" s="7">
        <v>229.5</v>
      </c>
    </row>
    <row r="78" spans="1:12" x14ac:dyDescent="0.2">
      <c r="A78" s="26"/>
      <c r="B78" s="2" t="s">
        <v>81</v>
      </c>
      <c r="C78" s="3"/>
      <c r="D78" s="11"/>
      <c r="E78" s="15"/>
      <c r="F78" s="15"/>
      <c r="G78" s="15"/>
      <c r="H78" s="15"/>
      <c r="I78" s="15">
        <v>229.5</v>
      </c>
      <c r="J78" s="15"/>
      <c r="K78" s="15"/>
      <c r="L78" s="7">
        <v>229.5</v>
      </c>
    </row>
    <row r="79" spans="1:12" x14ac:dyDescent="0.2">
      <c r="A79" s="2" t="s">
        <v>102</v>
      </c>
      <c r="B79" s="3"/>
      <c r="C79" s="3"/>
      <c r="D79" s="11"/>
      <c r="E79" s="15"/>
      <c r="F79" s="15"/>
      <c r="G79" s="15"/>
      <c r="H79" s="15"/>
      <c r="I79" s="15">
        <v>229.5</v>
      </c>
      <c r="J79" s="15"/>
      <c r="K79" s="15"/>
      <c r="L79" s="7">
        <v>229.5</v>
      </c>
    </row>
    <row r="80" spans="1:12" x14ac:dyDescent="0.2">
      <c r="A80" s="2">
        <v>93003</v>
      </c>
      <c r="B80" s="2">
        <v>550003</v>
      </c>
      <c r="C80" s="2" t="s">
        <v>106</v>
      </c>
      <c r="D80" s="11"/>
      <c r="E80" s="15">
        <v>268.2</v>
      </c>
      <c r="F80" s="15"/>
      <c r="G80" s="15"/>
      <c r="H80" s="15"/>
      <c r="I80" s="15"/>
      <c r="J80" s="15"/>
      <c r="K80" s="15"/>
      <c r="L80" s="7">
        <v>268.2</v>
      </c>
    </row>
    <row r="81" spans="1:12" x14ac:dyDescent="0.2">
      <c r="A81" s="26"/>
      <c r="B81" s="2" t="s">
        <v>97</v>
      </c>
      <c r="C81" s="3"/>
      <c r="D81" s="11"/>
      <c r="E81" s="15">
        <v>268.2</v>
      </c>
      <c r="F81" s="15"/>
      <c r="G81" s="15"/>
      <c r="H81" s="15"/>
      <c r="I81" s="15"/>
      <c r="J81" s="15"/>
      <c r="K81" s="15"/>
      <c r="L81" s="7">
        <v>268.2</v>
      </c>
    </row>
    <row r="82" spans="1:12" x14ac:dyDescent="0.2">
      <c r="A82" s="2" t="s">
        <v>116</v>
      </c>
      <c r="B82" s="3"/>
      <c r="C82" s="3"/>
      <c r="D82" s="11"/>
      <c r="E82" s="15">
        <v>268.2</v>
      </c>
      <c r="F82" s="15"/>
      <c r="G82" s="15"/>
      <c r="H82" s="15"/>
      <c r="I82" s="15"/>
      <c r="J82" s="15"/>
      <c r="K82" s="15"/>
      <c r="L82" s="7">
        <v>268.2</v>
      </c>
    </row>
    <row r="83" spans="1:12" x14ac:dyDescent="0.2">
      <c r="A83" s="2">
        <v>96095</v>
      </c>
      <c r="B83" s="2">
        <v>102960001</v>
      </c>
      <c r="C83" s="2" t="s">
        <v>104</v>
      </c>
      <c r="D83" s="11">
        <v>243.5</v>
      </c>
      <c r="E83" s="15"/>
      <c r="F83" s="15"/>
      <c r="G83" s="15"/>
      <c r="H83" s="15"/>
      <c r="I83" s="15"/>
      <c r="J83" s="15"/>
      <c r="K83" s="15"/>
      <c r="L83" s="7">
        <v>243.5</v>
      </c>
    </row>
    <row r="84" spans="1:12" x14ac:dyDescent="0.2">
      <c r="A84" s="26"/>
      <c r="B84" s="2" t="s">
        <v>82</v>
      </c>
      <c r="C84" s="3"/>
      <c r="D84" s="11">
        <v>243.5</v>
      </c>
      <c r="E84" s="15"/>
      <c r="F84" s="15"/>
      <c r="G84" s="15"/>
      <c r="H84" s="15"/>
      <c r="I84" s="15"/>
      <c r="J84" s="15"/>
      <c r="K84" s="15"/>
      <c r="L84" s="7">
        <v>243.5</v>
      </c>
    </row>
    <row r="85" spans="1:12" x14ac:dyDescent="0.2">
      <c r="A85" s="2" t="s">
        <v>117</v>
      </c>
      <c r="B85" s="3"/>
      <c r="C85" s="3"/>
      <c r="D85" s="11">
        <v>243.5</v>
      </c>
      <c r="E85" s="15"/>
      <c r="F85" s="15"/>
      <c r="G85" s="15"/>
      <c r="H85" s="15"/>
      <c r="I85" s="15"/>
      <c r="J85" s="15"/>
      <c r="K85" s="15"/>
      <c r="L85" s="7">
        <v>243.5</v>
      </c>
    </row>
    <row r="86" spans="1:12" x14ac:dyDescent="0.2">
      <c r="A86" s="2">
        <v>94635</v>
      </c>
      <c r="B86" s="2">
        <v>1890027</v>
      </c>
      <c r="C86" s="2" t="s">
        <v>108</v>
      </c>
      <c r="D86" s="11"/>
      <c r="E86" s="15"/>
      <c r="F86" s="15">
        <v>322.3</v>
      </c>
      <c r="G86" s="15"/>
      <c r="H86" s="15"/>
      <c r="I86" s="15"/>
      <c r="J86" s="15"/>
      <c r="K86" s="15"/>
      <c r="L86" s="7">
        <v>322.3</v>
      </c>
    </row>
    <row r="87" spans="1:12" x14ac:dyDescent="0.2">
      <c r="A87" s="26"/>
      <c r="B87" s="2" t="s">
        <v>118</v>
      </c>
      <c r="C87" s="3"/>
      <c r="D87" s="11"/>
      <c r="E87" s="15"/>
      <c r="F87" s="15">
        <v>322.3</v>
      </c>
      <c r="G87" s="15"/>
      <c r="H87" s="15"/>
      <c r="I87" s="15"/>
      <c r="J87" s="15"/>
      <c r="K87" s="15"/>
      <c r="L87" s="7">
        <v>322.3</v>
      </c>
    </row>
    <row r="88" spans="1:12" x14ac:dyDescent="0.2">
      <c r="A88" s="2" t="s">
        <v>119</v>
      </c>
      <c r="B88" s="3"/>
      <c r="C88" s="3"/>
      <c r="D88" s="11"/>
      <c r="E88" s="15"/>
      <c r="F88" s="15">
        <v>322.3</v>
      </c>
      <c r="G88" s="15"/>
      <c r="H88" s="15"/>
      <c r="I88" s="15"/>
      <c r="J88" s="15"/>
      <c r="K88" s="15"/>
      <c r="L88" s="7">
        <v>322.3</v>
      </c>
    </row>
    <row r="89" spans="1:12" x14ac:dyDescent="0.2">
      <c r="A89" s="2">
        <v>96215</v>
      </c>
      <c r="B89" s="2">
        <v>3600001</v>
      </c>
      <c r="C89" s="2" t="s">
        <v>109</v>
      </c>
      <c r="D89" s="11">
        <v>234.7</v>
      </c>
      <c r="E89" s="15"/>
      <c r="F89" s="15"/>
      <c r="G89" s="15"/>
      <c r="H89" s="15"/>
      <c r="I89" s="15"/>
      <c r="J89" s="15"/>
      <c r="K89" s="15"/>
      <c r="L89" s="7">
        <v>234.7</v>
      </c>
    </row>
    <row r="90" spans="1:12" x14ac:dyDescent="0.2">
      <c r="A90" s="26"/>
      <c r="B90" s="2" t="s">
        <v>81</v>
      </c>
      <c r="C90" s="3"/>
      <c r="D90" s="11">
        <v>234.7</v>
      </c>
      <c r="E90" s="15"/>
      <c r="F90" s="15"/>
      <c r="G90" s="15"/>
      <c r="H90" s="15"/>
      <c r="I90" s="15"/>
      <c r="J90" s="15"/>
      <c r="K90" s="15"/>
      <c r="L90" s="7">
        <v>234.7</v>
      </c>
    </row>
    <row r="91" spans="1:12" x14ac:dyDescent="0.2">
      <c r="A91" s="2" t="s">
        <v>120</v>
      </c>
      <c r="B91" s="3"/>
      <c r="C91" s="3"/>
      <c r="D91" s="11">
        <v>234.7</v>
      </c>
      <c r="E91" s="15"/>
      <c r="F91" s="15"/>
      <c r="G91" s="15"/>
      <c r="H91" s="15"/>
      <c r="I91" s="15"/>
      <c r="J91" s="15"/>
      <c r="K91" s="15"/>
      <c r="L91" s="7">
        <v>234.7</v>
      </c>
    </row>
    <row r="92" spans="1:12" x14ac:dyDescent="0.2">
      <c r="A92" s="2">
        <v>96367</v>
      </c>
      <c r="B92" s="2">
        <v>106500002</v>
      </c>
      <c r="C92" s="2" t="s">
        <v>150</v>
      </c>
      <c r="D92" s="11">
        <v>238.4</v>
      </c>
      <c r="E92" s="15"/>
      <c r="F92" s="15"/>
      <c r="G92" s="15"/>
      <c r="H92" s="15"/>
      <c r="I92" s="15"/>
      <c r="J92" s="15"/>
      <c r="K92" s="15"/>
      <c r="L92" s="7">
        <v>238.4</v>
      </c>
    </row>
    <row r="93" spans="1:12" x14ac:dyDescent="0.2">
      <c r="A93" s="26"/>
      <c r="B93" s="2" t="s">
        <v>80</v>
      </c>
      <c r="C93" s="3"/>
      <c r="D93" s="11">
        <v>238.4</v>
      </c>
      <c r="E93" s="15"/>
      <c r="F93" s="15"/>
      <c r="G93" s="15"/>
      <c r="H93" s="15"/>
      <c r="I93" s="15"/>
      <c r="J93" s="15"/>
      <c r="K93" s="15"/>
      <c r="L93" s="7">
        <v>238.4</v>
      </c>
    </row>
    <row r="94" spans="1:12" x14ac:dyDescent="0.2">
      <c r="A94" s="2" t="s">
        <v>165</v>
      </c>
      <c r="B94" s="3"/>
      <c r="C94" s="3"/>
      <c r="D94" s="11">
        <v>238.4</v>
      </c>
      <c r="E94" s="15"/>
      <c r="F94" s="15"/>
      <c r="G94" s="15"/>
      <c r="H94" s="15"/>
      <c r="I94" s="15"/>
      <c r="J94" s="15"/>
      <c r="K94" s="15"/>
      <c r="L94" s="7">
        <v>238.4</v>
      </c>
    </row>
    <row r="95" spans="1:12" x14ac:dyDescent="0.2">
      <c r="A95" s="2">
        <v>86741</v>
      </c>
      <c r="B95" s="2">
        <v>106500002</v>
      </c>
      <c r="C95" s="2" t="s">
        <v>108</v>
      </c>
      <c r="D95" s="11"/>
      <c r="E95" s="15"/>
      <c r="F95" s="15"/>
      <c r="G95" s="15">
        <v>246.4</v>
      </c>
      <c r="H95" s="15"/>
      <c r="I95" s="15"/>
      <c r="J95" s="15"/>
      <c r="K95" s="15"/>
      <c r="L95" s="7">
        <v>246.4</v>
      </c>
    </row>
    <row r="96" spans="1:12" x14ac:dyDescent="0.2">
      <c r="A96" s="26"/>
      <c r="B96" s="2" t="s">
        <v>80</v>
      </c>
      <c r="C96" s="3"/>
      <c r="D96" s="11"/>
      <c r="E96" s="15"/>
      <c r="F96" s="15"/>
      <c r="G96" s="15">
        <v>246.4</v>
      </c>
      <c r="H96" s="15"/>
      <c r="I96" s="15"/>
      <c r="J96" s="15"/>
      <c r="K96" s="15"/>
      <c r="L96" s="7">
        <v>246.4</v>
      </c>
    </row>
    <row r="97" spans="1:12" x14ac:dyDescent="0.2">
      <c r="A97" s="2" t="s">
        <v>121</v>
      </c>
      <c r="B97" s="3"/>
      <c r="C97" s="3"/>
      <c r="D97" s="11"/>
      <c r="E97" s="15"/>
      <c r="F97" s="15"/>
      <c r="G97" s="15">
        <v>246.4</v>
      </c>
      <c r="H97" s="15"/>
      <c r="I97" s="15"/>
      <c r="J97" s="15"/>
      <c r="K97" s="15"/>
      <c r="L97" s="7">
        <v>246.4</v>
      </c>
    </row>
    <row r="98" spans="1:12" x14ac:dyDescent="0.2">
      <c r="A98" s="2">
        <v>86754</v>
      </c>
      <c r="B98" s="2">
        <v>106500002</v>
      </c>
      <c r="C98" s="2" t="s">
        <v>75</v>
      </c>
      <c r="D98" s="11"/>
      <c r="E98" s="15">
        <v>225.7</v>
      </c>
      <c r="F98" s="15"/>
      <c r="G98" s="15"/>
      <c r="H98" s="15"/>
      <c r="I98" s="15"/>
      <c r="J98" s="15"/>
      <c r="K98" s="15"/>
      <c r="L98" s="7">
        <v>225.7</v>
      </c>
    </row>
    <row r="99" spans="1:12" x14ac:dyDescent="0.2">
      <c r="A99" s="26"/>
      <c r="B99" s="2" t="s">
        <v>80</v>
      </c>
      <c r="C99" s="3"/>
      <c r="D99" s="11"/>
      <c r="E99" s="15">
        <v>225.7</v>
      </c>
      <c r="F99" s="15"/>
      <c r="G99" s="15"/>
      <c r="H99" s="15"/>
      <c r="I99" s="15"/>
      <c r="J99" s="15"/>
      <c r="K99" s="15"/>
      <c r="L99" s="7">
        <v>225.7</v>
      </c>
    </row>
    <row r="100" spans="1:12" x14ac:dyDescent="0.2">
      <c r="A100" s="2" t="s">
        <v>173</v>
      </c>
      <c r="B100" s="3"/>
      <c r="C100" s="3"/>
      <c r="D100" s="11"/>
      <c r="E100" s="15">
        <v>225.7</v>
      </c>
      <c r="F100" s="15"/>
      <c r="G100" s="15"/>
      <c r="H100" s="15"/>
      <c r="I100" s="15"/>
      <c r="J100" s="15"/>
      <c r="K100" s="15"/>
      <c r="L100" s="7">
        <v>225.7</v>
      </c>
    </row>
    <row r="101" spans="1:12" x14ac:dyDescent="0.2">
      <c r="A101" s="2">
        <v>89611</v>
      </c>
      <c r="B101" s="2">
        <v>3600001</v>
      </c>
      <c r="C101" s="2" t="s">
        <v>79</v>
      </c>
      <c r="D101" s="11"/>
      <c r="E101" s="15"/>
      <c r="F101" s="15"/>
      <c r="G101" s="15"/>
      <c r="H101" s="15">
        <v>230.8</v>
      </c>
      <c r="I101" s="15"/>
      <c r="J101" s="15"/>
      <c r="K101" s="15"/>
      <c r="L101" s="7">
        <v>230.8</v>
      </c>
    </row>
    <row r="102" spans="1:12" x14ac:dyDescent="0.2">
      <c r="A102" s="26"/>
      <c r="B102" s="2" t="s">
        <v>81</v>
      </c>
      <c r="C102" s="3"/>
      <c r="D102" s="11"/>
      <c r="E102" s="15"/>
      <c r="F102" s="15"/>
      <c r="G102" s="15"/>
      <c r="H102" s="15">
        <v>230.8</v>
      </c>
      <c r="I102" s="15"/>
      <c r="J102" s="15"/>
      <c r="K102" s="15"/>
      <c r="L102" s="7">
        <v>230.8</v>
      </c>
    </row>
    <row r="103" spans="1:12" x14ac:dyDescent="0.2">
      <c r="A103" s="2" t="s">
        <v>122</v>
      </c>
      <c r="B103" s="3"/>
      <c r="C103" s="3"/>
      <c r="D103" s="11"/>
      <c r="E103" s="15"/>
      <c r="F103" s="15"/>
      <c r="G103" s="15"/>
      <c r="H103" s="15">
        <v>230.8</v>
      </c>
      <c r="I103" s="15"/>
      <c r="J103" s="15"/>
      <c r="K103" s="15"/>
      <c r="L103" s="7">
        <v>230.8</v>
      </c>
    </row>
    <row r="104" spans="1:12" x14ac:dyDescent="0.2">
      <c r="A104" s="2">
        <v>98119</v>
      </c>
      <c r="B104" s="2">
        <v>3600001</v>
      </c>
      <c r="C104" s="2" t="s">
        <v>89</v>
      </c>
      <c r="D104" s="11">
        <v>296</v>
      </c>
      <c r="E104" s="15"/>
      <c r="F104" s="15"/>
      <c r="G104" s="15"/>
      <c r="H104" s="15"/>
      <c r="I104" s="15"/>
      <c r="J104" s="15"/>
      <c r="K104" s="15"/>
      <c r="L104" s="7">
        <v>296</v>
      </c>
    </row>
    <row r="105" spans="1:12" x14ac:dyDescent="0.2">
      <c r="A105" s="26"/>
      <c r="B105" s="2" t="s">
        <v>81</v>
      </c>
      <c r="C105" s="3"/>
      <c r="D105" s="11">
        <v>296</v>
      </c>
      <c r="E105" s="15"/>
      <c r="F105" s="15"/>
      <c r="G105" s="15"/>
      <c r="H105" s="15"/>
      <c r="I105" s="15"/>
      <c r="J105" s="15"/>
      <c r="K105" s="15"/>
      <c r="L105" s="7">
        <v>296</v>
      </c>
    </row>
    <row r="106" spans="1:12" x14ac:dyDescent="0.2">
      <c r="A106" s="2" t="s">
        <v>131</v>
      </c>
      <c r="B106" s="3"/>
      <c r="C106" s="3"/>
      <c r="D106" s="11">
        <v>296</v>
      </c>
      <c r="E106" s="15"/>
      <c r="F106" s="15"/>
      <c r="G106" s="15"/>
      <c r="H106" s="15"/>
      <c r="I106" s="15"/>
      <c r="J106" s="15"/>
      <c r="K106" s="15"/>
      <c r="L106" s="7">
        <v>296</v>
      </c>
    </row>
    <row r="107" spans="1:12" x14ac:dyDescent="0.2">
      <c r="A107" s="2">
        <v>98130</v>
      </c>
      <c r="B107" s="2">
        <v>3600001</v>
      </c>
      <c r="C107" s="2" t="s">
        <v>126</v>
      </c>
      <c r="D107" s="11">
        <v>225.9</v>
      </c>
      <c r="E107" s="15"/>
      <c r="F107" s="15"/>
      <c r="G107" s="15"/>
      <c r="H107" s="15"/>
      <c r="I107" s="15"/>
      <c r="J107" s="15"/>
      <c r="K107" s="15"/>
      <c r="L107" s="7">
        <v>225.9</v>
      </c>
    </row>
    <row r="108" spans="1:12" x14ac:dyDescent="0.2">
      <c r="A108" s="26"/>
      <c r="B108" s="2" t="s">
        <v>81</v>
      </c>
      <c r="C108" s="3"/>
      <c r="D108" s="11">
        <v>225.9</v>
      </c>
      <c r="E108" s="15"/>
      <c r="F108" s="15"/>
      <c r="G108" s="15"/>
      <c r="H108" s="15"/>
      <c r="I108" s="15"/>
      <c r="J108" s="15"/>
      <c r="K108" s="15"/>
      <c r="L108" s="7">
        <v>225.9</v>
      </c>
    </row>
    <row r="109" spans="1:12" x14ac:dyDescent="0.2">
      <c r="A109" s="2" t="s">
        <v>132</v>
      </c>
      <c r="B109" s="3"/>
      <c r="C109" s="3"/>
      <c r="D109" s="11">
        <v>225.9</v>
      </c>
      <c r="E109" s="15"/>
      <c r="F109" s="15"/>
      <c r="G109" s="15"/>
      <c r="H109" s="15"/>
      <c r="I109" s="15"/>
      <c r="J109" s="15"/>
      <c r="K109" s="15"/>
      <c r="L109" s="7">
        <v>225.9</v>
      </c>
    </row>
    <row r="110" spans="1:12" x14ac:dyDescent="0.2">
      <c r="A110" s="2">
        <v>98131</v>
      </c>
      <c r="B110" s="2">
        <v>3600001</v>
      </c>
      <c r="C110" s="2" t="s">
        <v>89</v>
      </c>
      <c r="D110" s="11">
        <v>256.8</v>
      </c>
      <c r="E110" s="15"/>
      <c r="F110" s="15"/>
      <c r="G110" s="15"/>
      <c r="H110" s="15"/>
      <c r="I110" s="15"/>
      <c r="J110" s="15"/>
      <c r="K110" s="15"/>
      <c r="L110" s="7">
        <v>256.8</v>
      </c>
    </row>
    <row r="111" spans="1:12" x14ac:dyDescent="0.2">
      <c r="A111" s="26"/>
      <c r="B111" s="2" t="s">
        <v>81</v>
      </c>
      <c r="C111" s="3"/>
      <c r="D111" s="11">
        <v>256.8</v>
      </c>
      <c r="E111" s="15"/>
      <c r="F111" s="15"/>
      <c r="G111" s="15"/>
      <c r="H111" s="15"/>
      <c r="I111" s="15"/>
      <c r="J111" s="15"/>
      <c r="K111" s="15"/>
      <c r="L111" s="7">
        <v>256.8</v>
      </c>
    </row>
    <row r="112" spans="1:12" x14ac:dyDescent="0.2">
      <c r="A112" s="2" t="s">
        <v>133</v>
      </c>
      <c r="B112" s="3"/>
      <c r="C112" s="3"/>
      <c r="D112" s="11">
        <v>256.8</v>
      </c>
      <c r="E112" s="15"/>
      <c r="F112" s="15"/>
      <c r="G112" s="15"/>
      <c r="H112" s="15"/>
      <c r="I112" s="15"/>
      <c r="J112" s="15"/>
      <c r="K112" s="15"/>
      <c r="L112" s="7">
        <v>256.8</v>
      </c>
    </row>
    <row r="113" spans="1:12" x14ac:dyDescent="0.2">
      <c r="A113" s="2">
        <v>93866</v>
      </c>
      <c r="B113" s="2">
        <v>2840001</v>
      </c>
      <c r="C113" s="2" t="s">
        <v>78</v>
      </c>
      <c r="D113" s="11"/>
      <c r="E113" s="15">
        <v>288.60000000000002</v>
      </c>
      <c r="F113" s="15"/>
      <c r="G113" s="15"/>
      <c r="H113" s="15"/>
      <c r="I113" s="15"/>
      <c r="J113" s="15"/>
      <c r="K113" s="15"/>
      <c r="L113" s="7">
        <v>288.60000000000002</v>
      </c>
    </row>
    <row r="114" spans="1:12" x14ac:dyDescent="0.2">
      <c r="A114" s="26"/>
      <c r="B114" s="2" t="s">
        <v>73</v>
      </c>
      <c r="C114" s="3"/>
      <c r="D114" s="11"/>
      <c r="E114" s="15">
        <v>288.60000000000002</v>
      </c>
      <c r="F114" s="15"/>
      <c r="G114" s="15"/>
      <c r="H114" s="15"/>
      <c r="I114" s="15"/>
      <c r="J114" s="15"/>
      <c r="K114" s="15"/>
      <c r="L114" s="7">
        <v>288.60000000000002</v>
      </c>
    </row>
    <row r="115" spans="1:12" x14ac:dyDescent="0.2">
      <c r="A115" s="2" t="s">
        <v>134</v>
      </c>
      <c r="B115" s="3"/>
      <c r="C115" s="3"/>
      <c r="D115" s="11"/>
      <c r="E115" s="15">
        <v>288.60000000000002</v>
      </c>
      <c r="F115" s="15"/>
      <c r="G115" s="15"/>
      <c r="H115" s="15"/>
      <c r="I115" s="15"/>
      <c r="J115" s="15"/>
      <c r="K115" s="15"/>
      <c r="L115" s="7">
        <v>288.60000000000002</v>
      </c>
    </row>
    <row r="116" spans="1:12" x14ac:dyDescent="0.2">
      <c r="A116" s="2">
        <v>90643</v>
      </c>
      <c r="B116" s="2">
        <v>550003</v>
      </c>
      <c r="C116" s="2" t="s">
        <v>127</v>
      </c>
      <c r="D116" s="11"/>
      <c r="E116" s="15"/>
      <c r="F116" s="15">
        <v>264.60000000000002</v>
      </c>
      <c r="G116" s="15"/>
      <c r="H116" s="15"/>
      <c r="I116" s="15"/>
      <c r="J116" s="15"/>
      <c r="K116" s="15"/>
      <c r="L116" s="7">
        <v>264.60000000000002</v>
      </c>
    </row>
    <row r="117" spans="1:12" x14ac:dyDescent="0.2">
      <c r="A117" s="26"/>
      <c r="B117" s="2" t="s">
        <v>97</v>
      </c>
      <c r="C117" s="3"/>
      <c r="D117" s="11"/>
      <c r="E117" s="15"/>
      <c r="F117" s="15">
        <v>264.60000000000002</v>
      </c>
      <c r="G117" s="15"/>
      <c r="H117" s="15"/>
      <c r="I117" s="15"/>
      <c r="J117" s="15"/>
      <c r="K117" s="15"/>
      <c r="L117" s="7">
        <v>264.60000000000002</v>
      </c>
    </row>
    <row r="118" spans="1:12" x14ac:dyDescent="0.2">
      <c r="A118" s="2" t="s">
        <v>135</v>
      </c>
      <c r="B118" s="3"/>
      <c r="C118" s="3"/>
      <c r="D118" s="11"/>
      <c r="E118" s="15"/>
      <c r="F118" s="15">
        <v>264.60000000000002</v>
      </c>
      <c r="G118" s="15"/>
      <c r="H118" s="15"/>
      <c r="I118" s="15"/>
      <c r="J118" s="15"/>
      <c r="K118" s="15"/>
      <c r="L118" s="7">
        <v>264.60000000000002</v>
      </c>
    </row>
    <row r="119" spans="1:12" x14ac:dyDescent="0.2">
      <c r="A119" s="2">
        <v>93439</v>
      </c>
      <c r="B119" s="2">
        <v>106500002</v>
      </c>
      <c r="C119" s="2" t="s">
        <v>125</v>
      </c>
      <c r="D119" s="11"/>
      <c r="E119" s="15">
        <v>262.89999999999998</v>
      </c>
      <c r="F119" s="15"/>
      <c r="G119" s="15"/>
      <c r="H119" s="15"/>
      <c r="I119" s="15"/>
      <c r="J119" s="15"/>
      <c r="K119" s="15"/>
      <c r="L119" s="7">
        <v>262.89999999999998</v>
      </c>
    </row>
    <row r="120" spans="1:12" x14ac:dyDescent="0.2">
      <c r="A120" s="26"/>
      <c r="B120" s="2" t="s">
        <v>80</v>
      </c>
      <c r="C120" s="3"/>
      <c r="D120" s="11"/>
      <c r="E120" s="15">
        <v>262.89999999999998</v>
      </c>
      <c r="F120" s="15"/>
      <c r="G120" s="15"/>
      <c r="H120" s="15"/>
      <c r="I120" s="15"/>
      <c r="J120" s="15"/>
      <c r="K120" s="15"/>
      <c r="L120" s="7">
        <v>262.89999999999998</v>
      </c>
    </row>
    <row r="121" spans="1:12" x14ac:dyDescent="0.2">
      <c r="A121" s="2" t="s">
        <v>136</v>
      </c>
      <c r="B121" s="3"/>
      <c r="C121" s="3"/>
      <c r="D121" s="11"/>
      <c r="E121" s="15">
        <v>262.89999999999998</v>
      </c>
      <c r="F121" s="15"/>
      <c r="G121" s="15"/>
      <c r="H121" s="15"/>
      <c r="I121" s="15"/>
      <c r="J121" s="15"/>
      <c r="K121" s="15"/>
      <c r="L121" s="7">
        <v>262.89999999999998</v>
      </c>
    </row>
    <row r="122" spans="1:12" x14ac:dyDescent="0.2">
      <c r="A122" s="2">
        <v>98068</v>
      </c>
      <c r="B122" s="2">
        <v>106500002</v>
      </c>
      <c r="C122" s="2" t="s">
        <v>128</v>
      </c>
      <c r="D122" s="11">
        <v>241.4</v>
      </c>
      <c r="E122" s="15"/>
      <c r="F122" s="15"/>
      <c r="G122" s="15"/>
      <c r="H122" s="15"/>
      <c r="I122" s="15"/>
      <c r="J122" s="15"/>
      <c r="K122" s="15"/>
      <c r="L122" s="7">
        <v>241.4</v>
      </c>
    </row>
    <row r="123" spans="1:12" x14ac:dyDescent="0.2">
      <c r="A123" s="26"/>
      <c r="B123" s="2" t="s">
        <v>80</v>
      </c>
      <c r="C123" s="3"/>
      <c r="D123" s="11">
        <v>241.4</v>
      </c>
      <c r="E123" s="15"/>
      <c r="F123" s="15"/>
      <c r="G123" s="15"/>
      <c r="H123" s="15"/>
      <c r="I123" s="15"/>
      <c r="J123" s="15"/>
      <c r="K123" s="15"/>
      <c r="L123" s="7">
        <v>241.4</v>
      </c>
    </row>
    <row r="124" spans="1:12" x14ac:dyDescent="0.2">
      <c r="A124" s="2" t="s">
        <v>137</v>
      </c>
      <c r="B124" s="3"/>
      <c r="C124" s="3"/>
      <c r="D124" s="11">
        <v>241.4</v>
      </c>
      <c r="E124" s="15"/>
      <c r="F124" s="15"/>
      <c r="G124" s="15"/>
      <c r="H124" s="15"/>
      <c r="I124" s="15"/>
      <c r="J124" s="15"/>
      <c r="K124" s="15"/>
      <c r="L124" s="7">
        <v>241.4</v>
      </c>
    </row>
    <row r="125" spans="1:12" x14ac:dyDescent="0.2">
      <c r="A125" s="2">
        <v>93440</v>
      </c>
      <c r="B125" s="2">
        <v>106500002</v>
      </c>
      <c r="C125" s="2" t="s">
        <v>125</v>
      </c>
      <c r="D125" s="11"/>
      <c r="E125" s="15">
        <v>255.6</v>
      </c>
      <c r="F125" s="15"/>
      <c r="G125" s="15"/>
      <c r="H125" s="15"/>
      <c r="I125" s="15"/>
      <c r="J125" s="15"/>
      <c r="K125" s="15"/>
      <c r="L125" s="7">
        <v>255.6</v>
      </c>
    </row>
    <row r="126" spans="1:12" x14ac:dyDescent="0.2">
      <c r="A126" s="26"/>
      <c r="B126" s="2" t="s">
        <v>80</v>
      </c>
      <c r="C126" s="3"/>
      <c r="D126" s="11"/>
      <c r="E126" s="15">
        <v>255.6</v>
      </c>
      <c r="F126" s="15"/>
      <c r="G126" s="15"/>
      <c r="H126" s="15"/>
      <c r="I126" s="15"/>
      <c r="J126" s="15"/>
      <c r="K126" s="15"/>
      <c r="L126" s="7">
        <v>255.6</v>
      </c>
    </row>
    <row r="127" spans="1:12" x14ac:dyDescent="0.2">
      <c r="A127" s="2" t="s">
        <v>138</v>
      </c>
      <c r="B127" s="3"/>
      <c r="C127" s="3"/>
      <c r="D127" s="11"/>
      <c r="E127" s="15">
        <v>255.6</v>
      </c>
      <c r="F127" s="15"/>
      <c r="G127" s="15"/>
      <c r="H127" s="15"/>
      <c r="I127" s="15"/>
      <c r="J127" s="15"/>
      <c r="K127" s="15"/>
      <c r="L127" s="7">
        <v>255.6</v>
      </c>
    </row>
    <row r="128" spans="1:12" x14ac:dyDescent="0.2">
      <c r="A128" s="2">
        <v>96093</v>
      </c>
      <c r="B128" s="2">
        <v>102960001</v>
      </c>
      <c r="C128" s="2" t="s">
        <v>124</v>
      </c>
      <c r="D128" s="11">
        <v>237.2</v>
      </c>
      <c r="E128" s="15"/>
      <c r="F128" s="15"/>
      <c r="G128" s="15"/>
      <c r="H128" s="15"/>
      <c r="I128" s="15"/>
      <c r="J128" s="15"/>
      <c r="K128" s="15"/>
      <c r="L128" s="7">
        <v>237.2</v>
      </c>
    </row>
    <row r="129" spans="1:12" x14ac:dyDescent="0.2">
      <c r="A129" s="26"/>
      <c r="B129" s="2" t="s">
        <v>82</v>
      </c>
      <c r="C129" s="3"/>
      <c r="D129" s="11">
        <v>237.2</v>
      </c>
      <c r="E129" s="15"/>
      <c r="F129" s="15"/>
      <c r="G129" s="15"/>
      <c r="H129" s="15"/>
      <c r="I129" s="15"/>
      <c r="J129" s="15"/>
      <c r="K129" s="15"/>
      <c r="L129" s="7">
        <v>237.2</v>
      </c>
    </row>
    <row r="130" spans="1:12" x14ac:dyDescent="0.2">
      <c r="A130" s="2" t="s">
        <v>139</v>
      </c>
      <c r="B130" s="3"/>
      <c r="C130" s="3"/>
      <c r="D130" s="11">
        <v>237.2</v>
      </c>
      <c r="E130" s="15"/>
      <c r="F130" s="15"/>
      <c r="G130" s="15"/>
      <c r="H130" s="15"/>
      <c r="I130" s="15"/>
      <c r="J130" s="15"/>
      <c r="K130" s="15"/>
      <c r="L130" s="7">
        <v>237.2</v>
      </c>
    </row>
    <row r="131" spans="1:12" x14ac:dyDescent="0.2">
      <c r="A131" s="2">
        <v>91821</v>
      </c>
      <c r="B131" s="2">
        <v>80001</v>
      </c>
      <c r="C131" s="2" t="s">
        <v>148</v>
      </c>
      <c r="D131" s="11"/>
      <c r="E131" s="15">
        <v>263.10000000000002</v>
      </c>
      <c r="F131" s="15"/>
      <c r="G131" s="15"/>
      <c r="H131" s="15"/>
      <c r="I131" s="15"/>
      <c r="J131" s="15"/>
      <c r="K131" s="15"/>
      <c r="L131" s="7">
        <v>263.10000000000002</v>
      </c>
    </row>
    <row r="132" spans="1:12" x14ac:dyDescent="0.2">
      <c r="A132" s="26"/>
      <c r="B132" s="2" t="s">
        <v>158</v>
      </c>
      <c r="C132" s="3"/>
      <c r="D132" s="11"/>
      <c r="E132" s="15">
        <v>263.10000000000002</v>
      </c>
      <c r="F132" s="15"/>
      <c r="G132" s="15"/>
      <c r="H132" s="15"/>
      <c r="I132" s="15"/>
      <c r="J132" s="15"/>
      <c r="K132" s="15"/>
      <c r="L132" s="7">
        <v>263.10000000000002</v>
      </c>
    </row>
    <row r="133" spans="1:12" x14ac:dyDescent="0.2">
      <c r="A133" s="2" t="s">
        <v>159</v>
      </c>
      <c r="B133" s="3"/>
      <c r="C133" s="3"/>
      <c r="D133" s="11"/>
      <c r="E133" s="15">
        <v>263.10000000000002</v>
      </c>
      <c r="F133" s="15"/>
      <c r="G133" s="15"/>
      <c r="H133" s="15"/>
      <c r="I133" s="15"/>
      <c r="J133" s="15"/>
      <c r="K133" s="15"/>
      <c r="L133" s="7">
        <v>263.10000000000002</v>
      </c>
    </row>
    <row r="134" spans="1:12" x14ac:dyDescent="0.2">
      <c r="A134" s="2">
        <v>99232</v>
      </c>
      <c r="B134" s="2">
        <v>102960001</v>
      </c>
      <c r="C134" s="2" t="s">
        <v>123</v>
      </c>
      <c r="D134" s="11">
        <v>248.2</v>
      </c>
      <c r="E134" s="15"/>
      <c r="F134" s="15"/>
      <c r="G134" s="15"/>
      <c r="H134" s="15"/>
      <c r="I134" s="15"/>
      <c r="J134" s="15"/>
      <c r="K134" s="15"/>
      <c r="L134" s="7">
        <v>248.2</v>
      </c>
    </row>
    <row r="135" spans="1:12" x14ac:dyDescent="0.2">
      <c r="A135" s="26"/>
      <c r="B135" s="2" t="s">
        <v>82</v>
      </c>
      <c r="C135" s="3"/>
      <c r="D135" s="11">
        <v>248.2</v>
      </c>
      <c r="E135" s="15"/>
      <c r="F135" s="15"/>
      <c r="G135" s="15"/>
      <c r="H135" s="15"/>
      <c r="I135" s="15"/>
      <c r="J135" s="15"/>
      <c r="K135" s="15"/>
      <c r="L135" s="7">
        <v>248.2</v>
      </c>
    </row>
    <row r="136" spans="1:12" x14ac:dyDescent="0.2">
      <c r="A136" s="2" t="s">
        <v>161</v>
      </c>
      <c r="B136" s="3"/>
      <c r="C136" s="3"/>
      <c r="D136" s="11">
        <v>248.2</v>
      </c>
      <c r="E136" s="15"/>
      <c r="F136" s="15"/>
      <c r="G136" s="15"/>
      <c r="H136" s="15"/>
      <c r="I136" s="15"/>
      <c r="J136" s="15"/>
      <c r="K136" s="15"/>
      <c r="L136" s="7">
        <v>248.2</v>
      </c>
    </row>
    <row r="137" spans="1:12" x14ac:dyDescent="0.2">
      <c r="A137" s="2">
        <v>89571</v>
      </c>
      <c r="B137" s="2">
        <v>2760001</v>
      </c>
      <c r="C137" s="2" t="s">
        <v>78</v>
      </c>
      <c r="D137" s="11"/>
      <c r="E137" s="15">
        <v>245.2</v>
      </c>
      <c r="F137" s="15"/>
      <c r="G137" s="15"/>
      <c r="H137" s="15"/>
      <c r="I137" s="15"/>
      <c r="J137" s="15"/>
      <c r="K137" s="15"/>
      <c r="L137" s="7">
        <v>245.2</v>
      </c>
    </row>
    <row r="138" spans="1:12" x14ac:dyDescent="0.2">
      <c r="A138" s="26"/>
      <c r="B138" s="2" t="s">
        <v>162</v>
      </c>
      <c r="C138" s="3"/>
      <c r="D138" s="11"/>
      <c r="E138" s="15">
        <v>245.2</v>
      </c>
      <c r="F138" s="15"/>
      <c r="G138" s="15"/>
      <c r="H138" s="15"/>
      <c r="I138" s="15"/>
      <c r="J138" s="15"/>
      <c r="K138" s="15"/>
      <c r="L138" s="7">
        <v>245.2</v>
      </c>
    </row>
    <row r="139" spans="1:12" x14ac:dyDescent="0.2">
      <c r="A139" s="2" t="s">
        <v>163</v>
      </c>
      <c r="B139" s="3"/>
      <c r="C139" s="3"/>
      <c r="D139" s="11"/>
      <c r="E139" s="15">
        <v>245.2</v>
      </c>
      <c r="F139" s="15"/>
      <c r="G139" s="15"/>
      <c r="H139" s="15"/>
      <c r="I139" s="15"/>
      <c r="J139" s="15"/>
      <c r="K139" s="15"/>
      <c r="L139" s="7">
        <v>245.2</v>
      </c>
    </row>
    <row r="140" spans="1:12" x14ac:dyDescent="0.2">
      <c r="A140" s="2">
        <v>93421</v>
      </c>
      <c r="B140" s="2">
        <v>106500002</v>
      </c>
      <c r="C140" s="2" t="s">
        <v>125</v>
      </c>
      <c r="D140" s="11"/>
      <c r="E140" s="15">
        <v>241.7</v>
      </c>
      <c r="F140" s="15"/>
      <c r="G140" s="15"/>
      <c r="H140" s="15"/>
      <c r="I140" s="15"/>
      <c r="J140" s="15"/>
      <c r="K140" s="15"/>
      <c r="L140" s="7">
        <v>241.7</v>
      </c>
    </row>
    <row r="141" spans="1:12" x14ac:dyDescent="0.2">
      <c r="A141" s="26"/>
      <c r="B141" s="2" t="s">
        <v>80</v>
      </c>
      <c r="C141" s="3"/>
      <c r="D141" s="11"/>
      <c r="E141" s="15">
        <v>241.7</v>
      </c>
      <c r="F141" s="15"/>
      <c r="G141" s="15"/>
      <c r="H141" s="15"/>
      <c r="I141" s="15"/>
      <c r="J141" s="15"/>
      <c r="K141" s="15"/>
      <c r="L141" s="7">
        <v>241.7</v>
      </c>
    </row>
    <row r="142" spans="1:12" x14ac:dyDescent="0.2">
      <c r="A142" s="2" t="s">
        <v>164</v>
      </c>
      <c r="B142" s="3"/>
      <c r="C142" s="3"/>
      <c r="D142" s="11"/>
      <c r="E142" s="15">
        <v>241.7</v>
      </c>
      <c r="F142" s="15"/>
      <c r="G142" s="15"/>
      <c r="H142" s="15"/>
      <c r="I142" s="15"/>
      <c r="J142" s="15"/>
      <c r="K142" s="15"/>
      <c r="L142" s="7">
        <v>241.7</v>
      </c>
    </row>
    <row r="143" spans="1:12" x14ac:dyDescent="0.2">
      <c r="A143" s="2">
        <v>89632</v>
      </c>
      <c r="B143" s="2">
        <v>3600001</v>
      </c>
      <c r="C143" s="2" t="s">
        <v>151</v>
      </c>
      <c r="D143" s="11"/>
      <c r="E143" s="15"/>
      <c r="F143" s="15"/>
      <c r="G143" s="15">
        <v>233.5</v>
      </c>
      <c r="H143" s="15"/>
      <c r="I143" s="15"/>
      <c r="J143" s="15"/>
      <c r="K143" s="15"/>
      <c r="L143" s="7">
        <v>233.5</v>
      </c>
    </row>
    <row r="144" spans="1:12" x14ac:dyDescent="0.2">
      <c r="A144" s="26"/>
      <c r="B144" s="2" t="s">
        <v>81</v>
      </c>
      <c r="C144" s="3"/>
      <c r="D144" s="11"/>
      <c r="E144" s="15"/>
      <c r="F144" s="15"/>
      <c r="G144" s="15">
        <v>233.5</v>
      </c>
      <c r="H144" s="15"/>
      <c r="I144" s="15"/>
      <c r="J144" s="15"/>
      <c r="K144" s="15"/>
      <c r="L144" s="7">
        <v>233.5</v>
      </c>
    </row>
    <row r="145" spans="1:12" x14ac:dyDescent="0.2">
      <c r="A145" s="2" t="s">
        <v>166</v>
      </c>
      <c r="B145" s="3"/>
      <c r="C145" s="3"/>
      <c r="D145" s="11"/>
      <c r="E145" s="15"/>
      <c r="F145" s="15"/>
      <c r="G145" s="15">
        <v>233.5</v>
      </c>
      <c r="H145" s="15"/>
      <c r="I145" s="15"/>
      <c r="J145" s="15"/>
      <c r="K145" s="15"/>
      <c r="L145" s="7">
        <v>233.5</v>
      </c>
    </row>
    <row r="146" spans="1:12" x14ac:dyDescent="0.2">
      <c r="A146" s="2">
        <v>98894</v>
      </c>
      <c r="B146" s="2">
        <v>2840001</v>
      </c>
      <c r="C146" s="2" t="s">
        <v>152</v>
      </c>
      <c r="D146" s="11">
        <v>230.8</v>
      </c>
      <c r="E146" s="15"/>
      <c r="F146" s="15"/>
      <c r="G146" s="15"/>
      <c r="H146" s="15"/>
      <c r="I146" s="15"/>
      <c r="J146" s="15"/>
      <c r="K146" s="15"/>
      <c r="L146" s="7">
        <v>230.8</v>
      </c>
    </row>
    <row r="147" spans="1:12" x14ac:dyDescent="0.2">
      <c r="A147" s="26"/>
      <c r="B147" s="2" t="s">
        <v>73</v>
      </c>
      <c r="C147" s="3"/>
      <c r="D147" s="11">
        <v>230.8</v>
      </c>
      <c r="E147" s="15"/>
      <c r="F147" s="15"/>
      <c r="G147" s="15"/>
      <c r="H147" s="15"/>
      <c r="I147" s="15"/>
      <c r="J147" s="15"/>
      <c r="K147" s="15"/>
      <c r="L147" s="7">
        <v>230.8</v>
      </c>
    </row>
    <row r="148" spans="1:12" x14ac:dyDescent="0.2">
      <c r="A148" s="2" t="s">
        <v>168</v>
      </c>
      <c r="B148" s="3"/>
      <c r="C148" s="3"/>
      <c r="D148" s="11">
        <v>230.8</v>
      </c>
      <c r="E148" s="15"/>
      <c r="F148" s="15"/>
      <c r="G148" s="15"/>
      <c r="H148" s="15"/>
      <c r="I148" s="15"/>
      <c r="J148" s="15"/>
      <c r="K148" s="15"/>
      <c r="L148" s="7">
        <v>230.8</v>
      </c>
    </row>
    <row r="149" spans="1:12" x14ac:dyDescent="0.2">
      <c r="A149" s="2">
        <v>81008</v>
      </c>
      <c r="B149" s="2">
        <v>2840001</v>
      </c>
      <c r="C149" s="2" t="s">
        <v>153</v>
      </c>
      <c r="D149" s="11"/>
      <c r="E149" s="15"/>
      <c r="F149" s="15"/>
      <c r="G149" s="15"/>
      <c r="H149" s="15"/>
      <c r="I149" s="15"/>
      <c r="J149" s="15">
        <v>230.2</v>
      </c>
      <c r="K149" s="15"/>
      <c r="L149" s="7">
        <v>230.2</v>
      </c>
    </row>
    <row r="150" spans="1:12" x14ac:dyDescent="0.2">
      <c r="A150" s="26"/>
      <c r="B150" s="2" t="s">
        <v>73</v>
      </c>
      <c r="C150" s="3"/>
      <c r="D150" s="11"/>
      <c r="E150" s="15"/>
      <c r="F150" s="15"/>
      <c r="G150" s="15"/>
      <c r="H150" s="15"/>
      <c r="I150" s="15"/>
      <c r="J150" s="15">
        <v>230.2</v>
      </c>
      <c r="K150" s="15"/>
      <c r="L150" s="7">
        <v>230.2</v>
      </c>
    </row>
    <row r="151" spans="1:12" x14ac:dyDescent="0.2">
      <c r="A151" s="2" t="s">
        <v>169</v>
      </c>
      <c r="B151" s="3"/>
      <c r="C151" s="3"/>
      <c r="D151" s="11"/>
      <c r="E151" s="15"/>
      <c r="F151" s="15"/>
      <c r="G151" s="15"/>
      <c r="H151" s="15"/>
      <c r="I151" s="15"/>
      <c r="J151" s="15">
        <v>230.2</v>
      </c>
      <c r="K151" s="15"/>
      <c r="L151" s="7">
        <v>230.2</v>
      </c>
    </row>
    <row r="152" spans="1:12" x14ac:dyDescent="0.2">
      <c r="A152" s="2">
        <v>87002</v>
      </c>
      <c r="B152" s="2">
        <v>2760001</v>
      </c>
      <c r="C152" s="2" t="s">
        <v>154</v>
      </c>
      <c r="D152" s="11"/>
      <c r="E152" s="15"/>
      <c r="F152" s="15">
        <v>226.1</v>
      </c>
      <c r="G152" s="15"/>
      <c r="H152" s="15"/>
      <c r="I152" s="15"/>
      <c r="J152" s="15"/>
      <c r="K152" s="15"/>
      <c r="L152" s="7">
        <v>226.1</v>
      </c>
    </row>
    <row r="153" spans="1:12" x14ac:dyDescent="0.2">
      <c r="A153" s="26"/>
      <c r="B153" s="2" t="s">
        <v>162</v>
      </c>
      <c r="C153" s="3"/>
      <c r="D153" s="11"/>
      <c r="E153" s="15"/>
      <c r="F153" s="15">
        <v>226.1</v>
      </c>
      <c r="G153" s="15"/>
      <c r="H153" s="15"/>
      <c r="I153" s="15"/>
      <c r="J153" s="15"/>
      <c r="K153" s="15"/>
      <c r="L153" s="7">
        <v>226.1</v>
      </c>
    </row>
    <row r="154" spans="1:12" x14ac:dyDescent="0.2">
      <c r="A154" s="2" t="s">
        <v>172</v>
      </c>
      <c r="B154" s="3"/>
      <c r="C154" s="3"/>
      <c r="D154" s="11"/>
      <c r="E154" s="15"/>
      <c r="F154" s="15">
        <v>226.1</v>
      </c>
      <c r="G154" s="15"/>
      <c r="H154" s="15"/>
      <c r="I154" s="15"/>
      <c r="J154" s="15"/>
      <c r="K154" s="15"/>
      <c r="L154" s="7">
        <v>226.1</v>
      </c>
    </row>
    <row r="155" spans="1:12" x14ac:dyDescent="0.2">
      <c r="A155" s="5" t="s">
        <v>21</v>
      </c>
      <c r="B155" s="25"/>
      <c r="C155" s="25"/>
      <c r="D155" s="13">
        <v>245.29000000000002</v>
      </c>
      <c r="E155" s="17">
        <v>261.02142857142854</v>
      </c>
      <c r="F155" s="17">
        <v>267.82</v>
      </c>
      <c r="G155" s="17">
        <v>283.75714285714287</v>
      </c>
      <c r="H155" s="17">
        <v>272.95999999999998</v>
      </c>
      <c r="I155" s="17">
        <v>299.48333333333335</v>
      </c>
      <c r="J155" s="17">
        <v>242.1</v>
      </c>
      <c r="K155" s="17">
        <v>241</v>
      </c>
      <c r="L155" s="8">
        <v>266.39000000000004</v>
      </c>
    </row>
  </sheetData>
  <phoneticPr fontId="4" type="noConversion"/>
  <pageMargins left="0.75" right="0.75" top="1" bottom="1" header="0" footer="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260"/>
  <sheetViews>
    <sheetView tabSelected="1" zoomScaleNormal="100" workbookViewId="0">
      <selection activeCell="B6" sqref="B6"/>
    </sheetView>
  </sheetViews>
  <sheetFormatPr baseColWidth="10" defaultRowHeight="13.5" x14ac:dyDescent="0.3"/>
  <cols>
    <col min="1" max="1" width="11.140625" style="244" customWidth="1"/>
    <col min="2" max="2" width="10.85546875" style="209" customWidth="1"/>
    <col min="3" max="3" width="9.85546875" style="259" customWidth="1"/>
    <col min="4" max="4" width="9.85546875" style="183" customWidth="1"/>
    <col min="5" max="5" width="9.85546875" style="236" customWidth="1"/>
    <col min="6" max="6" width="9.85546875" style="260" customWidth="1"/>
    <col min="7" max="7" width="9.85546875" style="212" customWidth="1"/>
    <col min="8" max="8" width="9.85546875" style="261" customWidth="1"/>
    <col min="9" max="9" width="9.85546875" style="262" customWidth="1"/>
    <col min="10" max="10" width="9.85546875" style="155" customWidth="1"/>
    <col min="11" max="11" width="3.140625" style="190" customWidth="1"/>
    <col min="12" max="12" width="7" style="244" hidden="1" customWidth="1"/>
    <col min="13" max="13" width="7" style="239" hidden="1" customWidth="1"/>
    <col min="14" max="14" width="11.42578125" style="209" customWidth="1"/>
    <col min="15" max="16384" width="11.42578125" style="209"/>
  </cols>
  <sheetData>
    <row r="1" spans="1:13" s="200" customFormat="1" x14ac:dyDescent="0.3">
      <c r="A1" s="212"/>
      <c r="B1" s="201" t="s">
        <v>282</v>
      </c>
      <c r="C1" s="235"/>
      <c r="D1" s="201"/>
      <c r="E1" s="236"/>
      <c r="F1" s="236"/>
      <c r="G1" s="212"/>
      <c r="H1" s="237"/>
      <c r="I1" s="238"/>
      <c r="J1" s="155"/>
      <c r="K1" s="190"/>
      <c r="L1" s="201"/>
      <c r="M1" s="239"/>
    </row>
    <row r="2" spans="1:13" s="200" customFormat="1" x14ac:dyDescent="0.3">
      <c r="A2" s="212"/>
      <c r="B2" s="240">
        <v>42628</v>
      </c>
      <c r="C2" s="241"/>
      <c r="D2" s="201"/>
      <c r="E2" s="236"/>
      <c r="F2" s="236"/>
      <c r="G2" s="212"/>
      <c r="H2" s="237"/>
      <c r="I2" s="238"/>
      <c r="J2" s="155"/>
      <c r="K2" s="190"/>
      <c r="L2" s="242"/>
      <c r="M2" s="239"/>
    </row>
    <row r="3" spans="1:13" s="200" customFormat="1" x14ac:dyDescent="0.3">
      <c r="A3" s="212"/>
      <c r="B3" s="243"/>
      <c r="C3" s="241"/>
      <c r="D3" s="201"/>
      <c r="E3" s="236"/>
      <c r="F3" s="236"/>
      <c r="G3" s="212"/>
      <c r="H3" s="237"/>
      <c r="I3" s="238"/>
      <c r="J3" s="155"/>
      <c r="K3" s="190"/>
      <c r="L3" s="242"/>
      <c r="M3" s="239"/>
    </row>
    <row r="4" spans="1:13" s="200" customFormat="1" x14ac:dyDescent="0.3">
      <c r="A4" s="212"/>
      <c r="B4" s="243"/>
      <c r="C4" s="241"/>
      <c r="D4" s="201"/>
      <c r="E4" s="236"/>
      <c r="F4" s="236"/>
      <c r="G4" s="212"/>
      <c r="H4" s="237"/>
      <c r="I4" s="238"/>
      <c r="J4" s="155"/>
      <c r="K4" s="190"/>
      <c r="L4" s="242"/>
      <c r="M4" s="239"/>
    </row>
    <row r="5" spans="1:13" ht="14.25" x14ac:dyDescent="0.3">
      <c r="B5" s="245"/>
      <c r="C5" s="246"/>
      <c r="D5" s="220"/>
      <c r="E5" s="242"/>
      <c r="F5" s="247"/>
      <c r="G5" s="248"/>
      <c r="H5" s="281"/>
      <c r="I5" s="282"/>
      <c r="J5" s="282"/>
      <c r="K5" s="249"/>
      <c r="L5" s="250"/>
      <c r="M5" s="251"/>
    </row>
    <row r="6" spans="1:13" ht="13.5" customHeight="1" x14ac:dyDescent="0.3">
      <c r="B6" s="245"/>
      <c r="C6" s="252"/>
      <c r="D6" s="220"/>
      <c r="E6" s="252" t="s">
        <v>38</v>
      </c>
      <c r="F6" s="247"/>
      <c r="G6" s="253">
        <f>+SUBTOTAL(101,G11:G10003)</f>
        <v>192.72</v>
      </c>
      <c r="H6" s="254">
        <f>+SUBTOTAL(101,H11:H10003)</f>
        <v>50.083480000000009</v>
      </c>
      <c r="I6" s="253">
        <f>+SUBTOTAL(101,I11:I10003)</f>
        <v>3.14</v>
      </c>
      <c r="J6" s="156">
        <f>+SUBTOTAL(101,J11:J10003)</f>
        <v>557.52599999999995</v>
      </c>
      <c r="K6" s="215"/>
      <c r="L6" s="250"/>
      <c r="M6" s="251"/>
    </row>
    <row r="7" spans="1:13" ht="13.5" customHeight="1" x14ac:dyDescent="0.3">
      <c r="B7" s="245"/>
      <c r="C7" s="252"/>
      <c r="D7" s="220"/>
      <c r="E7" s="252" t="s">
        <v>33</v>
      </c>
      <c r="F7" s="247"/>
      <c r="G7" s="253">
        <f>+SUBTOTAL(102,G11:G1002)</f>
        <v>50</v>
      </c>
      <c r="H7" s="253">
        <f>+SUBTOTAL(102,H11:H1002)</f>
        <v>50</v>
      </c>
      <c r="I7" s="253">
        <f>+SUBTOTAL(102,I11:I1002)</f>
        <v>50</v>
      </c>
      <c r="J7" s="157">
        <f>+SUBTOTAL(102,J11:J1002)</f>
        <v>50</v>
      </c>
      <c r="K7" s="216"/>
      <c r="L7" s="250"/>
      <c r="M7" s="251"/>
    </row>
    <row r="8" spans="1:13" ht="13.5" customHeight="1" x14ac:dyDescent="0.3">
      <c r="B8" s="245"/>
      <c r="C8" s="252"/>
      <c r="D8" s="220"/>
      <c r="E8" s="252" t="s">
        <v>19</v>
      </c>
      <c r="F8" s="247"/>
      <c r="G8" s="253">
        <f>+SUBTOTAL(105,G11:G10003)</f>
        <v>34</v>
      </c>
      <c r="H8" s="254">
        <f>+SUBTOTAL(105,H11:H10003)</f>
        <v>35.588000000000001</v>
      </c>
      <c r="I8" s="253">
        <f>+SUBTOTAL(105,I11:I10003)</f>
        <v>1</v>
      </c>
      <c r="J8" s="157">
        <f>+SUBTOTAL(105,J11:J10003)</f>
        <v>474.1</v>
      </c>
      <c r="K8" s="215"/>
      <c r="L8" s="250"/>
      <c r="M8" s="251"/>
    </row>
    <row r="9" spans="1:13" ht="13.5" customHeight="1" x14ac:dyDescent="0.3">
      <c r="B9" s="219"/>
      <c r="C9" s="252"/>
      <c r="D9" s="220"/>
      <c r="E9" s="252" t="s">
        <v>20</v>
      </c>
      <c r="F9" s="247"/>
      <c r="G9" s="253">
        <f>+SUBTOTAL(104,G11:G10003)</f>
        <v>305</v>
      </c>
      <c r="H9" s="254">
        <f>+SUBTOTAL(104,H11:H10003)</f>
        <v>64.745999999999995</v>
      </c>
      <c r="I9" s="253">
        <f>+SUBTOTAL(104,I11:I10003)</f>
        <v>8</v>
      </c>
      <c r="J9" s="157">
        <f>+SUBTOTAL(104,J11:J10003)</f>
        <v>708</v>
      </c>
      <c r="K9" s="215"/>
      <c r="L9" s="255"/>
      <c r="M9" s="220"/>
    </row>
    <row r="10" spans="1:13" s="219" customFormat="1" x14ac:dyDescent="0.3">
      <c r="A10" s="255" t="s">
        <v>281</v>
      </c>
      <c r="B10" s="255" t="s">
        <v>42</v>
      </c>
      <c r="C10" s="246" t="s">
        <v>41</v>
      </c>
      <c r="D10" s="220" t="s">
        <v>43</v>
      </c>
      <c r="E10" s="242" t="s">
        <v>8</v>
      </c>
      <c r="F10" s="256" t="s">
        <v>9</v>
      </c>
      <c r="G10" s="247" t="s">
        <v>10</v>
      </c>
      <c r="H10" s="225" t="s">
        <v>23</v>
      </c>
      <c r="I10" s="247" t="s">
        <v>24</v>
      </c>
      <c r="J10" s="158" t="s">
        <v>22</v>
      </c>
      <c r="K10" s="257"/>
      <c r="L10" s="255"/>
      <c r="M10" s="220"/>
    </row>
    <row r="11" spans="1:13" x14ac:dyDescent="0.3">
      <c r="A11" s="244">
        <v>1</v>
      </c>
      <c r="B11" s="258">
        <v>550003</v>
      </c>
      <c r="C11" s="259">
        <v>103451</v>
      </c>
      <c r="D11" s="183" t="s">
        <v>310</v>
      </c>
      <c r="E11" s="236">
        <v>41061</v>
      </c>
      <c r="F11" s="260">
        <v>42156</v>
      </c>
      <c r="G11" s="212">
        <v>210</v>
      </c>
      <c r="H11" s="261">
        <v>41.511000000000003</v>
      </c>
      <c r="I11" s="262">
        <v>1</v>
      </c>
      <c r="J11" s="159">
        <v>708</v>
      </c>
      <c r="L11" s="231" t="str">
        <f>+LOOKUP(B11,COD_FIN!C$5:C$56,COD_FIN!B$5:B$56)</f>
        <v>HLP</v>
      </c>
      <c r="M11" s="231"/>
    </row>
    <row r="12" spans="1:13" x14ac:dyDescent="0.3">
      <c r="A12" s="244">
        <f t="shared" ref="A12:A35" si="0">+A11+1</f>
        <v>2</v>
      </c>
      <c r="B12" s="258">
        <v>106730001</v>
      </c>
      <c r="C12" s="259">
        <v>92261</v>
      </c>
      <c r="D12" s="183" t="s">
        <v>361</v>
      </c>
      <c r="E12" s="236">
        <v>39203</v>
      </c>
      <c r="F12" s="260">
        <v>42186</v>
      </c>
      <c r="G12" s="212">
        <v>297</v>
      </c>
      <c r="H12" s="261">
        <v>57.53</v>
      </c>
      <c r="I12" s="262">
        <v>5</v>
      </c>
      <c r="J12" s="159">
        <v>699.1</v>
      </c>
      <c r="L12" s="231" t="str">
        <f>+LOOKUP(B12,COD_FIN!C$5:C$56,COD_FIN!B$5:B$56)</f>
        <v>GPA</v>
      </c>
    </row>
    <row r="13" spans="1:13" x14ac:dyDescent="0.3">
      <c r="A13" s="244">
        <f t="shared" si="0"/>
        <v>3</v>
      </c>
      <c r="B13" s="258">
        <v>550003</v>
      </c>
      <c r="C13" s="259">
        <v>98797</v>
      </c>
      <c r="D13" s="183" t="s">
        <v>123</v>
      </c>
      <c r="E13" s="236">
        <v>40422</v>
      </c>
      <c r="F13" s="260">
        <v>42339</v>
      </c>
      <c r="G13" s="212">
        <v>34</v>
      </c>
      <c r="H13" s="261">
        <v>51.648000000000003</v>
      </c>
      <c r="I13" s="262">
        <v>4</v>
      </c>
      <c r="J13" s="159">
        <v>693.9</v>
      </c>
      <c r="L13" s="231" t="str">
        <f>+LOOKUP(B13,COD_FIN!C$5:C$56,COD_FIN!B$5:B$56)</f>
        <v>HLP</v>
      </c>
    </row>
    <row r="14" spans="1:13" x14ac:dyDescent="0.3">
      <c r="A14" s="244">
        <f t="shared" si="0"/>
        <v>4</v>
      </c>
      <c r="B14" s="258">
        <v>80001</v>
      </c>
      <c r="C14" s="259" t="s">
        <v>400</v>
      </c>
      <c r="D14" s="183">
        <v>8</v>
      </c>
      <c r="E14" s="236">
        <v>41091</v>
      </c>
      <c r="F14" s="260">
        <v>42401</v>
      </c>
      <c r="G14" s="212">
        <v>167</v>
      </c>
      <c r="H14" s="261">
        <v>42.024000000000001</v>
      </c>
      <c r="I14" s="262">
        <v>2</v>
      </c>
      <c r="J14" s="159">
        <v>660.4</v>
      </c>
      <c r="L14" s="231" t="str">
        <f>+LOOKUP(B14,COD_FIN!C$5:C$56,COD_FIN!B$5:B$56)</f>
        <v>SLU</v>
      </c>
    </row>
    <row r="15" spans="1:13" x14ac:dyDescent="0.3">
      <c r="A15" s="244">
        <f t="shared" si="0"/>
        <v>5</v>
      </c>
      <c r="B15" s="258">
        <v>990001</v>
      </c>
      <c r="C15" s="259">
        <v>92243</v>
      </c>
      <c r="D15" s="183" t="s">
        <v>175</v>
      </c>
      <c r="E15" s="236">
        <v>39448</v>
      </c>
      <c r="F15" s="260">
        <v>42125</v>
      </c>
      <c r="G15" s="212">
        <v>305</v>
      </c>
      <c r="H15" s="261">
        <v>58.85</v>
      </c>
      <c r="I15" s="262">
        <v>6</v>
      </c>
      <c r="J15" s="159">
        <v>641.4</v>
      </c>
      <c r="L15" s="231" t="str">
        <f>+LOOKUP(B15,COD_FIN!C$5:C$56,COD_FIN!B$5:B$56)</f>
        <v>FLK</v>
      </c>
    </row>
    <row r="16" spans="1:13" x14ac:dyDescent="0.3">
      <c r="A16" s="244">
        <f t="shared" si="0"/>
        <v>6</v>
      </c>
      <c r="B16" s="258">
        <v>2660001</v>
      </c>
      <c r="C16" s="259">
        <v>96321</v>
      </c>
      <c r="D16" s="183" t="s">
        <v>104</v>
      </c>
      <c r="E16" s="236">
        <v>40118</v>
      </c>
      <c r="F16" s="260">
        <v>42156</v>
      </c>
      <c r="G16" s="212">
        <v>305</v>
      </c>
      <c r="H16" s="261">
        <v>49.648000000000003</v>
      </c>
      <c r="I16" s="262">
        <v>3</v>
      </c>
      <c r="J16" s="159">
        <v>637.6</v>
      </c>
      <c r="L16" s="231" t="str">
        <f>+LOOKUP(B16,COD_FIN!C$5:C$56,COD_FIN!B$5:B$56)</f>
        <v>FXG</v>
      </c>
    </row>
    <row r="17" spans="1:12" x14ac:dyDescent="0.3">
      <c r="A17" s="244">
        <f t="shared" si="0"/>
        <v>7</v>
      </c>
      <c r="B17" s="258">
        <v>102960001</v>
      </c>
      <c r="C17" s="259">
        <v>105899</v>
      </c>
      <c r="D17" s="183" t="s">
        <v>362</v>
      </c>
      <c r="E17" s="236">
        <v>41456</v>
      </c>
      <c r="F17" s="260">
        <v>42278</v>
      </c>
      <c r="G17" s="212">
        <v>299</v>
      </c>
      <c r="H17" s="261">
        <v>42.9</v>
      </c>
      <c r="I17" s="262">
        <v>1</v>
      </c>
      <c r="J17" s="159">
        <v>628.4</v>
      </c>
      <c r="L17" s="231" t="str">
        <f>+LOOKUP(B17,COD_FIN!C$5:C$56,COD_FIN!B$5:B$56)</f>
        <v>HLM</v>
      </c>
    </row>
    <row r="18" spans="1:12" x14ac:dyDescent="0.3">
      <c r="A18" s="244">
        <f t="shared" si="0"/>
        <v>8</v>
      </c>
      <c r="B18" s="258">
        <v>180001</v>
      </c>
      <c r="C18" s="259">
        <v>101045</v>
      </c>
      <c r="D18" s="183">
        <v>94876</v>
      </c>
      <c r="E18" s="236">
        <v>40575</v>
      </c>
      <c r="F18" s="260">
        <v>42248</v>
      </c>
      <c r="G18" s="212">
        <v>144</v>
      </c>
      <c r="H18" s="261">
        <v>50.47</v>
      </c>
      <c r="I18" s="262">
        <v>3</v>
      </c>
      <c r="J18" s="159">
        <v>624.6</v>
      </c>
      <c r="L18" s="231" t="str">
        <f>+LOOKUP(B18,COD_FIN!C$5:C$56,COD_FIN!B$5:B$56)</f>
        <v>HLL</v>
      </c>
    </row>
    <row r="19" spans="1:12" x14ac:dyDescent="0.3">
      <c r="A19" s="244">
        <f t="shared" si="0"/>
        <v>9</v>
      </c>
      <c r="B19" s="258">
        <v>106500002</v>
      </c>
      <c r="C19" s="259">
        <v>100042</v>
      </c>
      <c r="D19" s="183" t="s">
        <v>150</v>
      </c>
      <c r="E19" s="236">
        <v>40483</v>
      </c>
      <c r="F19" s="260">
        <v>42461</v>
      </c>
      <c r="G19" s="212">
        <v>49</v>
      </c>
      <c r="H19" s="261">
        <v>47.52</v>
      </c>
      <c r="I19" s="262">
        <v>4</v>
      </c>
      <c r="J19" s="159">
        <v>620.79999999999995</v>
      </c>
      <c r="L19" s="231" t="str">
        <f>+LOOKUP(B19,COD_FIN!C$5:C$56,COD_FIN!B$5:B$56)</f>
        <v>GVI</v>
      </c>
    </row>
    <row r="20" spans="1:12" x14ac:dyDescent="0.3">
      <c r="A20" s="244">
        <f t="shared" si="0"/>
        <v>10</v>
      </c>
      <c r="B20" s="258">
        <v>3600001</v>
      </c>
      <c r="C20" s="259">
        <v>101201</v>
      </c>
      <c r="D20" s="183" t="s">
        <v>280</v>
      </c>
      <c r="E20" s="236">
        <v>40725</v>
      </c>
      <c r="F20" s="260">
        <v>42217</v>
      </c>
      <c r="G20" s="212">
        <v>305</v>
      </c>
      <c r="H20" s="261">
        <v>52.69</v>
      </c>
      <c r="I20" s="262">
        <v>3</v>
      </c>
      <c r="J20" s="159">
        <v>620.29999999999995</v>
      </c>
      <c r="L20" s="231" t="str">
        <f>+LOOKUP(B20,COD_FIN!C$5:C$56,COD_FIN!B$5:B$56)</f>
        <v>MOS</v>
      </c>
    </row>
    <row r="21" spans="1:12" x14ac:dyDescent="0.3">
      <c r="A21" s="244">
        <f t="shared" si="0"/>
        <v>11</v>
      </c>
      <c r="B21" s="258">
        <v>3600001</v>
      </c>
      <c r="C21" s="259">
        <v>99547</v>
      </c>
      <c r="D21" s="183" t="s">
        <v>363</v>
      </c>
      <c r="E21" s="236">
        <v>40452</v>
      </c>
      <c r="F21" s="260">
        <v>42401</v>
      </c>
      <c r="G21" s="212">
        <v>166</v>
      </c>
      <c r="H21" s="261">
        <v>52.395000000000003</v>
      </c>
      <c r="I21" s="262">
        <v>3</v>
      </c>
      <c r="J21" s="159">
        <v>619.29999999999995</v>
      </c>
      <c r="L21" s="231" t="str">
        <f>+LOOKUP(B21,COD_FIN!C$5:C$56,COD_FIN!B$5:B$56)</f>
        <v>MOS</v>
      </c>
    </row>
    <row r="22" spans="1:12" x14ac:dyDescent="0.3">
      <c r="A22" s="244">
        <f t="shared" si="0"/>
        <v>12</v>
      </c>
      <c r="B22" s="258">
        <v>180001</v>
      </c>
      <c r="C22" s="259">
        <v>101047</v>
      </c>
      <c r="D22" s="183">
        <v>94876</v>
      </c>
      <c r="E22" s="236">
        <v>40603</v>
      </c>
      <c r="F22" s="260">
        <v>42309</v>
      </c>
      <c r="G22" s="212">
        <v>74</v>
      </c>
      <c r="H22" s="261">
        <v>47.04</v>
      </c>
      <c r="I22" s="262">
        <v>3</v>
      </c>
      <c r="J22" s="159">
        <v>617.9</v>
      </c>
      <c r="L22" s="231" t="str">
        <f>+LOOKUP(B22,COD_FIN!C$5:C$56,COD_FIN!B$5:B$56)</f>
        <v>HLL</v>
      </c>
    </row>
    <row r="23" spans="1:12" x14ac:dyDescent="0.3">
      <c r="A23" s="244">
        <f t="shared" si="0"/>
        <v>13</v>
      </c>
      <c r="B23" s="258">
        <v>2840001</v>
      </c>
      <c r="C23" s="259">
        <v>93869</v>
      </c>
      <c r="D23" s="183" t="s">
        <v>89</v>
      </c>
      <c r="E23" s="236">
        <v>39873</v>
      </c>
      <c r="F23" s="260">
        <v>42461</v>
      </c>
      <c r="G23" s="212">
        <v>125</v>
      </c>
      <c r="H23" s="261">
        <v>55.438000000000002</v>
      </c>
      <c r="I23" s="262">
        <v>5</v>
      </c>
      <c r="J23" s="159">
        <v>605.9</v>
      </c>
      <c r="L23" s="231" t="str">
        <f>+LOOKUP(B23,COD_FIN!C$5:C$56,COD_FIN!B$5:B$56)</f>
        <v>LAP</v>
      </c>
    </row>
    <row r="24" spans="1:12" x14ac:dyDescent="0.3">
      <c r="A24" s="244">
        <f t="shared" si="0"/>
        <v>14</v>
      </c>
      <c r="B24" s="258">
        <v>3600001</v>
      </c>
      <c r="C24" s="259">
        <v>101940</v>
      </c>
      <c r="D24" s="183" t="s">
        <v>280</v>
      </c>
      <c r="E24" s="236">
        <v>40817</v>
      </c>
      <c r="F24" s="260">
        <v>42401</v>
      </c>
      <c r="G24" s="212">
        <v>169</v>
      </c>
      <c r="H24" s="261">
        <v>52.5</v>
      </c>
      <c r="I24" s="262">
        <v>3</v>
      </c>
      <c r="J24" s="159">
        <v>605.5</v>
      </c>
      <c r="L24" s="231" t="str">
        <f>+LOOKUP(B24,COD_FIN!C$5:C$56,COD_FIN!B$5:B$56)</f>
        <v>MOS</v>
      </c>
    </row>
    <row r="25" spans="1:12" x14ac:dyDescent="0.3">
      <c r="A25" s="244">
        <f t="shared" si="0"/>
        <v>15</v>
      </c>
      <c r="B25" s="258">
        <v>102960001</v>
      </c>
      <c r="C25" s="259">
        <v>102505</v>
      </c>
      <c r="D25" s="183" t="s">
        <v>301</v>
      </c>
      <c r="E25" s="236">
        <v>40848</v>
      </c>
      <c r="F25" s="260">
        <v>42186</v>
      </c>
      <c r="G25" s="212">
        <v>252</v>
      </c>
      <c r="H25" s="261">
        <v>46.87</v>
      </c>
      <c r="I25" s="262">
        <v>2</v>
      </c>
      <c r="J25" s="159">
        <v>589.20000000000005</v>
      </c>
      <c r="L25" s="231" t="str">
        <f>+LOOKUP(B25,COD_FIN!C$5:C$56,COD_FIN!B$5:B$56)</f>
        <v>HLM</v>
      </c>
    </row>
    <row r="26" spans="1:12" x14ac:dyDescent="0.3">
      <c r="A26" s="244">
        <f t="shared" si="0"/>
        <v>16</v>
      </c>
      <c r="B26" s="258">
        <v>102960001</v>
      </c>
      <c r="C26" s="259">
        <v>101219</v>
      </c>
      <c r="D26" s="183" t="s">
        <v>123</v>
      </c>
      <c r="E26" s="236">
        <v>40695</v>
      </c>
      <c r="F26" s="260">
        <v>42248</v>
      </c>
      <c r="G26" s="212">
        <v>305</v>
      </c>
      <c r="H26" s="261">
        <v>55.55</v>
      </c>
      <c r="I26" s="262">
        <v>3</v>
      </c>
      <c r="J26" s="159">
        <v>581.1</v>
      </c>
      <c r="L26" s="231" t="str">
        <f>+LOOKUP(B26,COD_FIN!C$5:C$56,COD_FIN!B$5:B$56)</f>
        <v>HLM</v>
      </c>
    </row>
    <row r="27" spans="1:12" x14ac:dyDescent="0.3">
      <c r="A27" s="244">
        <f t="shared" si="0"/>
        <v>17</v>
      </c>
      <c r="B27" s="258">
        <v>102960001</v>
      </c>
      <c r="C27" s="259">
        <v>100069</v>
      </c>
      <c r="D27" s="183" t="s">
        <v>123</v>
      </c>
      <c r="E27" s="236">
        <v>40483</v>
      </c>
      <c r="F27" s="260">
        <v>42522</v>
      </c>
      <c r="G27" s="212">
        <v>61</v>
      </c>
      <c r="H27" s="261">
        <v>53.183999999999997</v>
      </c>
      <c r="I27" s="262">
        <v>4</v>
      </c>
      <c r="J27" s="159">
        <v>574.1</v>
      </c>
      <c r="L27" s="231" t="str">
        <f>+LOOKUP(B27,COD_FIN!C$5:C$56,COD_FIN!B$5:B$56)</f>
        <v>HLM</v>
      </c>
    </row>
    <row r="28" spans="1:12" x14ac:dyDescent="0.3">
      <c r="A28" s="244">
        <f t="shared" si="0"/>
        <v>18</v>
      </c>
      <c r="B28" s="258">
        <v>180001</v>
      </c>
      <c r="C28" s="259">
        <v>98053</v>
      </c>
      <c r="D28" s="183">
        <v>90660</v>
      </c>
      <c r="E28" s="236">
        <v>40299</v>
      </c>
      <c r="F28" s="260">
        <v>42217</v>
      </c>
      <c r="G28" s="212">
        <v>192</v>
      </c>
      <c r="H28" s="261">
        <v>50.503999999999998</v>
      </c>
      <c r="I28" s="262">
        <v>3</v>
      </c>
      <c r="J28" s="159">
        <v>570.29999999999995</v>
      </c>
      <c r="L28" s="231" t="str">
        <f>+LOOKUP(B28,COD_FIN!C$5:C$56,COD_FIN!B$5:B$56)</f>
        <v>HLL</v>
      </c>
    </row>
    <row r="29" spans="1:12" x14ac:dyDescent="0.3">
      <c r="A29" s="244">
        <f t="shared" si="0"/>
        <v>19</v>
      </c>
      <c r="B29" s="258">
        <v>180001</v>
      </c>
      <c r="C29" s="259">
        <v>101630</v>
      </c>
      <c r="D29" s="183">
        <v>94876</v>
      </c>
      <c r="E29" s="236">
        <v>40725</v>
      </c>
      <c r="F29" s="260">
        <v>42217</v>
      </c>
      <c r="G29" s="212">
        <v>182</v>
      </c>
      <c r="H29" s="261">
        <v>47.173999999999999</v>
      </c>
      <c r="I29" s="262">
        <v>2</v>
      </c>
      <c r="J29" s="159">
        <v>568.70000000000005</v>
      </c>
      <c r="L29" s="231" t="str">
        <f>+LOOKUP(B29,COD_FIN!C$5:C$56,COD_FIN!B$5:B$56)</f>
        <v>HLL</v>
      </c>
    </row>
    <row r="30" spans="1:12" x14ac:dyDescent="0.3">
      <c r="A30" s="244">
        <f t="shared" si="0"/>
        <v>20</v>
      </c>
      <c r="B30" s="258">
        <v>106730001</v>
      </c>
      <c r="C30" s="259">
        <v>92273</v>
      </c>
      <c r="D30" s="183" t="s">
        <v>332</v>
      </c>
      <c r="E30" s="236">
        <v>39295</v>
      </c>
      <c r="F30" s="260">
        <v>42370</v>
      </c>
      <c r="G30" s="212">
        <v>105</v>
      </c>
      <c r="H30" s="261">
        <v>50.085000000000001</v>
      </c>
      <c r="I30" s="262">
        <v>6</v>
      </c>
      <c r="J30" s="159">
        <v>565.20000000000005</v>
      </c>
      <c r="L30" s="231" t="str">
        <f>+LOOKUP(B30,COD_FIN!C$5:C$56,COD_FIN!B$5:B$56)</f>
        <v>GPA</v>
      </c>
    </row>
    <row r="31" spans="1:12" x14ac:dyDescent="0.3">
      <c r="A31" s="244">
        <f t="shared" si="0"/>
        <v>21</v>
      </c>
      <c r="B31" s="258">
        <v>550003</v>
      </c>
      <c r="C31" s="259">
        <v>83263</v>
      </c>
      <c r="D31" s="183" t="s">
        <v>88</v>
      </c>
      <c r="E31" s="236">
        <v>38261</v>
      </c>
      <c r="F31" s="260">
        <v>42095</v>
      </c>
      <c r="G31" s="212">
        <v>276</v>
      </c>
      <c r="H31" s="261">
        <v>61.93</v>
      </c>
      <c r="I31" s="262">
        <v>8</v>
      </c>
      <c r="J31" s="159">
        <v>564.1</v>
      </c>
      <c r="L31" s="231" t="str">
        <f>+LOOKUP(B31,COD_FIN!C$5:C$56,COD_FIN!B$5:B$56)</f>
        <v>HLP</v>
      </c>
    </row>
    <row r="32" spans="1:12" x14ac:dyDescent="0.3">
      <c r="A32" s="244">
        <f t="shared" si="0"/>
        <v>22</v>
      </c>
      <c r="B32" s="258">
        <v>102960001</v>
      </c>
      <c r="C32" s="259">
        <v>102332</v>
      </c>
      <c r="D32" s="183" t="s">
        <v>301</v>
      </c>
      <c r="E32" s="236">
        <v>40787</v>
      </c>
      <c r="F32" s="260">
        <v>42461</v>
      </c>
      <c r="G32" s="212">
        <v>143</v>
      </c>
      <c r="H32" s="261">
        <v>46.762</v>
      </c>
      <c r="I32" s="262">
        <v>3</v>
      </c>
      <c r="J32" s="159">
        <v>563.5</v>
      </c>
      <c r="L32" s="231" t="str">
        <f>+LOOKUP(B32,COD_FIN!C$5:C$56,COD_FIN!B$5:B$56)</f>
        <v>HLM</v>
      </c>
    </row>
    <row r="33" spans="1:12" x14ac:dyDescent="0.3">
      <c r="A33" s="244">
        <f t="shared" si="0"/>
        <v>23</v>
      </c>
      <c r="B33" s="258">
        <v>80001</v>
      </c>
      <c r="C33" s="259">
        <v>103320</v>
      </c>
      <c r="D33" s="183" t="s">
        <v>104</v>
      </c>
      <c r="E33" s="236">
        <v>41030</v>
      </c>
      <c r="F33" s="260">
        <v>42278</v>
      </c>
      <c r="G33" s="212">
        <v>291</v>
      </c>
      <c r="H33" s="261">
        <v>53.24</v>
      </c>
      <c r="I33" s="262">
        <v>2</v>
      </c>
      <c r="J33" s="159">
        <v>554.79999999999995</v>
      </c>
      <c r="L33" s="231" t="str">
        <f>+LOOKUP(B33,COD_FIN!C$5:C$56,COD_FIN!B$5:B$56)</f>
        <v>SLU</v>
      </c>
    </row>
    <row r="34" spans="1:12" x14ac:dyDescent="0.3">
      <c r="A34" s="244">
        <f t="shared" si="0"/>
        <v>24</v>
      </c>
      <c r="B34" s="258">
        <v>2840001</v>
      </c>
      <c r="C34" s="259">
        <v>105415</v>
      </c>
      <c r="D34" s="183" t="s">
        <v>364</v>
      </c>
      <c r="E34" s="236">
        <v>41395</v>
      </c>
      <c r="F34" s="260">
        <v>42522</v>
      </c>
      <c r="G34" s="212">
        <v>48</v>
      </c>
      <c r="H34" s="261">
        <v>35.588000000000001</v>
      </c>
      <c r="I34" s="262">
        <v>2</v>
      </c>
      <c r="J34" s="159">
        <v>550.70000000000005</v>
      </c>
      <c r="L34" s="231" t="str">
        <f>+LOOKUP(B34,COD_FIN!C$5:C$56,COD_FIN!B$5:B$56)</f>
        <v>LAP</v>
      </c>
    </row>
    <row r="35" spans="1:12" x14ac:dyDescent="0.3">
      <c r="A35" s="244">
        <f t="shared" si="0"/>
        <v>25</v>
      </c>
      <c r="B35" s="258">
        <v>106730001</v>
      </c>
      <c r="C35" s="259">
        <v>93164</v>
      </c>
      <c r="D35" s="183" t="s">
        <v>332</v>
      </c>
      <c r="E35" s="236">
        <v>39600</v>
      </c>
      <c r="F35" s="260">
        <v>42401</v>
      </c>
      <c r="G35" s="212">
        <v>58</v>
      </c>
      <c r="H35" s="261">
        <v>49.1</v>
      </c>
      <c r="I35" s="262">
        <v>6</v>
      </c>
      <c r="J35" s="159">
        <v>550.70000000000005</v>
      </c>
      <c r="L35" s="231" t="str">
        <f>+LOOKUP(B35,COD_FIN!C$5:C$56,COD_FIN!B$5:B$56)</f>
        <v>GPA</v>
      </c>
    </row>
    <row r="36" spans="1:12" x14ac:dyDescent="0.3">
      <c r="A36" s="212">
        <v>26</v>
      </c>
      <c r="B36" s="258">
        <v>106500002</v>
      </c>
      <c r="C36" s="259">
        <v>89074</v>
      </c>
      <c r="D36" s="183" t="s">
        <v>75</v>
      </c>
      <c r="E36" s="236">
        <v>38991</v>
      </c>
      <c r="F36" s="260">
        <v>42278</v>
      </c>
      <c r="G36" s="212">
        <v>234</v>
      </c>
      <c r="H36" s="261">
        <v>64.745999999999995</v>
      </c>
      <c r="I36" s="262">
        <v>7</v>
      </c>
      <c r="J36" s="159">
        <v>548.9</v>
      </c>
      <c r="L36" s="231" t="str">
        <f>+LOOKUP(B36,COD_FIN!C$5:C$56,COD_FIN!B$5:B$56)</f>
        <v>GVI</v>
      </c>
    </row>
    <row r="37" spans="1:12" x14ac:dyDescent="0.3">
      <c r="A37" s="212">
        <f t="shared" ref="A37:A60" si="1">A36+1</f>
        <v>27</v>
      </c>
      <c r="B37" s="258">
        <v>2840001</v>
      </c>
      <c r="C37" s="259">
        <v>105417</v>
      </c>
      <c r="D37" s="183" t="s">
        <v>362</v>
      </c>
      <c r="E37" s="236">
        <v>41426</v>
      </c>
      <c r="F37" s="260">
        <v>42278</v>
      </c>
      <c r="G37" s="212">
        <v>284</v>
      </c>
      <c r="H37" s="261">
        <v>45.65</v>
      </c>
      <c r="I37" s="262">
        <v>1</v>
      </c>
      <c r="J37" s="159">
        <v>545.29999999999995</v>
      </c>
      <c r="L37" s="231" t="str">
        <f>+LOOKUP(B37,COD_FIN!C$5:C$56,COD_FIN!B$5:B$56)</f>
        <v>LAP</v>
      </c>
    </row>
    <row r="38" spans="1:12" x14ac:dyDescent="0.3">
      <c r="A38" s="212">
        <f t="shared" si="1"/>
        <v>28</v>
      </c>
      <c r="B38" s="258">
        <v>990001</v>
      </c>
      <c r="C38" s="259">
        <v>88116</v>
      </c>
      <c r="D38" s="183" t="s">
        <v>305</v>
      </c>
      <c r="E38" s="236">
        <v>39052</v>
      </c>
      <c r="F38" s="260">
        <v>42156</v>
      </c>
      <c r="G38" s="212">
        <v>305</v>
      </c>
      <c r="H38" s="261">
        <v>55.77</v>
      </c>
      <c r="I38" s="262">
        <v>6</v>
      </c>
      <c r="J38" s="159">
        <v>544.1</v>
      </c>
      <c r="L38" s="231" t="str">
        <f>+LOOKUP(B38,COD_FIN!C$5:C$56,COD_FIN!B$5:B$56)</f>
        <v>FLK</v>
      </c>
    </row>
    <row r="39" spans="1:12" x14ac:dyDescent="0.3">
      <c r="A39" s="212">
        <f t="shared" si="1"/>
        <v>29</v>
      </c>
      <c r="B39" s="258">
        <v>2840001</v>
      </c>
      <c r="C39" s="259">
        <v>101433</v>
      </c>
      <c r="D39" s="183" t="s">
        <v>312</v>
      </c>
      <c r="E39" s="236">
        <v>40725</v>
      </c>
      <c r="F39" s="260">
        <v>42401</v>
      </c>
      <c r="G39" s="212">
        <v>180</v>
      </c>
      <c r="H39" s="261">
        <v>52.08</v>
      </c>
      <c r="I39" s="262">
        <v>3</v>
      </c>
      <c r="J39" s="159">
        <v>532.4</v>
      </c>
      <c r="L39" s="231" t="str">
        <f>+LOOKUP(B39,COD_FIN!C$5:C$56,COD_FIN!B$5:B$56)</f>
        <v>LAP</v>
      </c>
    </row>
    <row r="40" spans="1:12" x14ac:dyDescent="0.3">
      <c r="A40" s="212">
        <f t="shared" si="1"/>
        <v>30</v>
      </c>
      <c r="B40" s="258">
        <v>550003</v>
      </c>
      <c r="C40" s="259">
        <v>100608</v>
      </c>
      <c r="D40" s="183" t="s">
        <v>123</v>
      </c>
      <c r="E40" s="236">
        <v>40483</v>
      </c>
      <c r="F40" s="260">
        <v>42125</v>
      </c>
      <c r="G40" s="212">
        <v>240</v>
      </c>
      <c r="H40" s="261">
        <v>56.570999999999998</v>
      </c>
      <c r="I40" s="262">
        <v>3</v>
      </c>
      <c r="J40" s="159">
        <v>531.20000000000005</v>
      </c>
      <c r="L40" s="231" t="str">
        <f>+LOOKUP(B40,COD_FIN!C$5:C$56,COD_FIN!B$5:B$56)</f>
        <v>HLP</v>
      </c>
    </row>
    <row r="41" spans="1:12" x14ac:dyDescent="0.3">
      <c r="A41" s="212">
        <f t="shared" si="1"/>
        <v>31</v>
      </c>
      <c r="B41" s="258">
        <v>2840001</v>
      </c>
      <c r="C41" s="259">
        <v>105416</v>
      </c>
      <c r="D41" s="183" t="s">
        <v>362</v>
      </c>
      <c r="E41" s="236">
        <v>41426</v>
      </c>
      <c r="F41" s="260">
        <v>42339</v>
      </c>
      <c r="G41" s="212">
        <v>230</v>
      </c>
      <c r="H41" s="261">
        <v>44.52</v>
      </c>
      <c r="I41" s="262">
        <v>1</v>
      </c>
      <c r="J41" s="159">
        <v>529.5</v>
      </c>
      <c r="L41" s="231" t="str">
        <f>+LOOKUP(B41,COD_FIN!C$5:C$56,COD_FIN!B$5:B$56)</f>
        <v>LAP</v>
      </c>
    </row>
    <row r="42" spans="1:12" x14ac:dyDescent="0.3">
      <c r="A42" s="212">
        <f t="shared" si="1"/>
        <v>32</v>
      </c>
      <c r="B42" s="258">
        <v>102960001</v>
      </c>
      <c r="C42" s="259">
        <v>104029</v>
      </c>
      <c r="D42" s="183" t="s">
        <v>331</v>
      </c>
      <c r="E42" s="236">
        <v>41183</v>
      </c>
      <c r="F42" s="260">
        <v>42339</v>
      </c>
      <c r="G42" s="212">
        <v>244</v>
      </c>
      <c r="H42" s="261">
        <v>50.652000000000001</v>
      </c>
      <c r="I42" s="262">
        <v>2</v>
      </c>
      <c r="J42" s="159">
        <v>527.79999999999995</v>
      </c>
      <c r="L42" s="231" t="str">
        <f>+LOOKUP(B42,COD_FIN!C$5:C$56,COD_FIN!B$5:B$56)</f>
        <v>HLM</v>
      </c>
    </row>
    <row r="43" spans="1:12" x14ac:dyDescent="0.3">
      <c r="A43" s="212">
        <f t="shared" si="1"/>
        <v>33</v>
      </c>
      <c r="B43" s="258">
        <v>102960001</v>
      </c>
      <c r="C43" s="259">
        <v>106901</v>
      </c>
      <c r="D43" s="183" t="s">
        <v>362</v>
      </c>
      <c r="E43" s="236">
        <v>41609</v>
      </c>
      <c r="F43" s="260">
        <v>42370</v>
      </c>
      <c r="G43" s="212">
        <v>209</v>
      </c>
      <c r="H43" s="261">
        <v>39.491</v>
      </c>
      <c r="I43" s="262">
        <v>1</v>
      </c>
      <c r="J43" s="159">
        <v>524.6</v>
      </c>
      <c r="L43" s="231" t="str">
        <f>+LOOKUP(B43,COD_FIN!C$5:C$56,COD_FIN!B$5:B$56)</f>
        <v>HLM</v>
      </c>
    </row>
    <row r="44" spans="1:12" x14ac:dyDescent="0.3">
      <c r="A44" s="212">
        <f t="shared" si="1"/>
        <v>34</v>
      </c>
      <c r="B44" s="258">
        <v>180001</v>
      </c>
      <c r="C44" s="259">
        <v>102156</v>
      </c>
      <c r="D44" s="183">
        <v>94876</v>
      </c>
      <c r="E44" s="236">
        <v>40787</v>
      </c>
      <c r="F44" s="260">
        <v>42156</v>
      </c>
      <c r="G44" s="212">
        <v>224</v>
      </c>
      <c r="H44" s="261">
        <v>49.463999999999999</v>
      </c>
      <c r="I44" s="262">
        <v>2</v>
      </c>
      <c r="J44" s="159">
        <v>522.5</v>
      </c>
      <c r="L44" s="231" t="str">
        <f>+LOOKUP(B44,COD_FIN!C$5:C$56,COD_FIN!B$5:B$56)</f>
        <v>HLL</v>
      </c>
    </row>
    <row r="45" spans="1:12" x14ac:dyDescent="0.3">
      <c r="A45" s="212">
        <f t="shared" si="1"/>
        <v>35</v>
      </c>
      <c r="B45" s="258">
        <v>106730001</v>
      </c>
      <c r="C45" s="259">
        <v>93190</v>
      </c>
      <c r="D45" s="183" t="s">
        <v>365</v>
      </c>
      <c r="E45" s="236">
        <v>39661</v>
      </c>
      <c r="F45" s="260">
        <v>42156</v>
      </c>
      <c r="G45" s="212">
        <v>305</v>
      </c>
      <c r="H45" s="261">
        <v>60.06</v>
      </c>
      <c r="I45" s="262">
        <v>4</v>
      </c>
      <c r="J45" s="159">
        <v>518</v>
      </c>
      <c r="L45" s="231" t="str">
        <f>+LOOKUP(B45,COD_FIN!C$5:C$56,COD_FIN!B$5:B$56)</f>
        <v>GPA</v>
      </c>
    </row>
    <row r="46" spans="1:12" x14ac:dyDescent="0.3">
      <c r="A46" s="212">
        <f t="shared" si="1"/>
        <v>36</v>
      </c>
      <c r="B46" s="258">
        <v>3600001</v>
      </c>
      <c r="C46" s="259">
        <v>99533</v>
      </c>
      <c r="D46" s="183" t="s">
        <v>366</v>
      </c>
      <c r="E46" s="236">
        <v>40513</v>
      </c>
      <c r="F46" s="260">
        <v>42339</v>
      </c>
      <c r="G46" s="212">
        <v>204</v>
      </c>
      <c r="H46" s="261">
        <v>51.466999999999999</v>
      </c>
      <c r="I46" s="262">
        <v>3</v>
      </c>
      <c r="J46" s="159">
        <v>515.4</v>
      </c>
      <c r="L46" s="231" t="str">
        <f>+LOOKUP(B46,COD_FIN!C$5:C$56,COD_FIN!B$5:B$56)</f>
        <v>MOS</v>
      </c>
    </row>
    <row r="47" spans="1:12" x14ac:dyDescent="0.3">
      <c r="A47" s="212">
        <f t="shared" si="1"/>
        <v>37</v>
      </c>
      <c r="B47" s="258">
        <v>180001</v>
      </c>
      <c r="C47" s="259">
        <v>101281</v>
      </c>
      <c r="D47" s="183">
        <v>94876</v>
      </c>
      <c r="E47" s="236">
        <v>40634</v>
      </c>
      <c r="F47" s="260">
        <v>42309</v>
      </c>
      <c r="G47" s="212">
        <v>94</v>
      </c>
      <c r="H47" s="261">
        <v>43.804000000000002</v>
      </c>
      <c r="I47" s="262">
        <v>2</v>
      </c>
      <c r="J47" s="159">
        <v>513</v>
      </c>
      <c r="L47" s="231" t="str">
        <f>+LOOKUP(B47,COD_FIN!C$5:C$56,COD_FIN!B$5:B$56)</f>
        <v>HLL</v>
      </c>
    </row>
    <row r="48" spans="1:12" x14ac:dyDescent="0.3">
      <c r="A48" s="212">
        <f t="shared" si="1"/>
        <v>38</v>
      </c>
      <c r="B48" s="258">
        <v>2840001</v>
      </c>
      <c r="C48" s="259">
        <v>91247</v>
      </c>
      <c r="D48" s="183" t="s">
        <v>306</v>
      </c>
      <c r="E48" s="236">
        <v>39539</v>
      </c>
      <c r="F48" s="260">
        <v>42461</v>
      </c>
      <c r="G48" s="212">
        <v>118</v>
      </c>
      <c r="H48" s="261">
        <v>59.01</v>
      </c>
      <c r="I48" s="262">
        <v>6</v>
      </c>
      <c r="J48" s="159">
        <v>512.5</v>
      </c>
      <c r="L48" s="231" t="str">
        <f>+LOOKUP(B48,COD_FIN!C$5:C$56,COD_FIN!B$5:B$56)</f>
        <v>LAP</v>
      </c>
    </row>
    <row r="49" spans="1:12" x14ac:dyDescent="0.3">
      <c r="A49" s="212">
        <f t="shared" si="1"/>
        <v>39</v>
      </c>
      <c r="B49" s="258">
        <v>3600001</v>
      </c>
      <c r="C49" s="259">
        <v>102340</v>
      </c>
      <c r="D49" s="183" t="s">
        <v>280</v>
      </c>
      <c r="E49" s="236">
        <v>40878</v>
      </c>
      <c r="F49" s="260">
        <v>42461</v>
      </c>
      <c r="G49" s="212">
        <v>95</v>
      </c>
      <c r="H49" s="261">
        <v>48.015000000000001</v>
      </c>
      <c r="I49" s="262">
        <v>3</v>
      </c>
      <c r="J49" s="159">
        <v>503.6</v>
      </c>
      <c r="L49" s="231" t="str">
        <f>+LOOKUP(B49,COD_FIN!C$5:C$56,COD_FIN!B$5:B$56)</f>
        <v>MOS</v>
      </c>
    </row>
    <row r="50" spans="1:12" x14ac:dyDescent="0.3">
      <c r="A50" s="212">
        <f t="shared" si="1"/>
        <v>40</v>
      </c>
      <c r="B50" s="258">
        <v>2840001</v>
      </c>
      <c r="C50" s="259">
        <v>104355</v>
      </c>
      <c r="D50" s="183" t="s">
        <v>307</v>
      </c>
      <c r="E50" s="236">
        <v>41275</v>
      </c>
      <c r="F50" s="260">
        <v>42430</v>
      </c>
      <c r="G50" s="212">
        <v>161</v>
      </c>
      <c r="H50" s="261">
        <v>49.646000000000001</v>
      </c>
      <c r="I50" s="262">
        <v>2</v>
      </c>
      <c r="J50" s="159">
        <v>493.1</v>
      </c>
      <c r="L50" s="231" t="str">
        <f>+LOOKUP(B50,COD_FIN!C$5:C$56,COD_FIN!B$5:B$56)</f>
        <v>LAP</v>
      </c>
    </row>
    <row r="51" spans="1:12" x14ac:dyDescent="0.3">
      <c r="A51" s="212">
        <f t="shared" si="1"/>
        <v>41</v>
      </c>
      <c r="B51" s="258">
        <v>106730001</v>
      </c>
      <c r="C51" s="259">
        <v>99365</v>
      </c>
      <c r="D51" s="183" t="s">
        <v>302</v>
      </c>
      <c r="E51" s="236">
        <v>40422</v>
      </c>
      <c r="F51" s="260">
        <v>42278</v>
      </c>
      <c r="G51" s="212">
        <v>184</v>
      </c>
      <c r="H51" s="261">
        <v>52.857999999999997</v>
      </c>
      <c r="I51" s="262">
        <v>3</v>
      </c>
      <c r="J51" s="159">
        <v>491.2</v>
      </c>
      <c r="L51" s="231" t="str">
        <f>+LOOKUP(B51,COD_FIN!C$5:C$56,COD_FIN!B$5:B$56)</f>
        <v>GPA</v>
      </c>
    </row>
    <row r="52" spans="1:12" x14ac:dyDescent="0.3">
      <c r="A52" s="212">
        <f t="shared" si="1"/>
        <v>42</v>
      </c>
      <c r="B52" s="258">
        <v>106500005</v>
      </c>
      <c r="C52" s="259">
        <v>104255</v>
      </c>
      <c r="D52" s="183" t="s">
        <v>93</v>
      </c>
      <c r="E52" s="236">
        <v>41091</v>
      </c>
      <c r="F52" s="260">
        <v>42461</v>
      </c>
      <c r="G52" s="212">
        <v>53</v>
      </c>
      <c r="H52" s="261">
        <v>37.555999999999997</v>
      </c>
      <c r="I52" s="262">
        <v>2</v>
      </c>
      <c r="J52" s="159">
        <v>486.3</v>
      </c>
      <c r="L52" s="231" t="str">
        <f>+LOOKUP(B52,COD_FIN!C$5:C$56,COD_FIN!B$5:B$56)</f>
        <v>ARM</v>
      </c>
    </row>
    <row r="53" spans="1:12" x14ac:dyDescent="0.3">
      <c r="A53" s="212">
        <f t="shared" si="1"/>
        <v>43</v>
      </c>
      <c r="B53" s="258">
        <v>106500002</v>
      </c>
      <c r="C53" s="259">
        <v>100040</v>
      </c>
      <c r="D53" s="183" t="s">
        <v>150</v>
      </c>
      <c r="E53" s="236">
        <v>40483</v>
      </c>
      <c r="F53" s="260">
        <v>42186</v>
      </c>
      <c r="G53" s="212">
        <v>305</v>
      </c>
      <c r="H53" s="261">
        <v>53.02</v>
      </c>
      <c r="I53" s="262">
        <v>3</v>
      </c>
      <c r="J53" s="159">
        <v>484.1</v>
      </c>
      <c r="L53" s="231" t="str">
        <f>+LOOKUP(B53,COD_FIN!C$5:C$56,COD_FIN!B$5:B$56)</f>
        <v>GVI</v>
      </c>
    </row>
    <row r="54" spans="1:12" x14ac:dyDescent="0.3">
      <c r="A54" s="212">
        <f t="shared" si="1"/>
        <v>44</v>
      </c>
      <c r="B54" s="258">
        <v>180001</v>
      </c>
      <c r="C54" s="259">
        <v>102628</v>
      </c>
      <c r="D54" s="183">
        <v>94876</v>
      </c>
      <c r="E54" s="236">
        <v>40848</v>
      </c>
      <c r="F54" s="260">
        <v>42217</v>
      </c>
      <c r="G54" s="212">
        <v>183</v>
      </c>
      <c r="H54" s="261">
        <v>47.173999999999999</v>
      </c>
      <c r="I54" s="262">
        <v>2</v>
      </c>
      <c r="J54" s="159">
        <v>483.7</v>
      </c>
      <c r="L54" s="231" t="str">
        <f>+LOOKUP(B54,COD_FIN!C$5:C$56,COD_FIN!B$5:B$56)</f>
        <v>HLL</v>
      </c>
    </row>
    <row r="55" spans="1:12" x14ac:dyDescent="0.3">
      <c r="A55" s="212">
        <f t="shared" si="1"/>
        <v>45</v>
      </c>
      <c r="B55" s="258">
        <v>550003</v>
      </c>
      <c r="C55" s="259">
        <v>106121</v>
      </c>
      <c r="D55" s="183" t="s">
        <v>310</v>
      </c>
      <c r="E55" s="236">
        <v>41122</v>
      </c>
      <c r="F55" s="260">
        <v>42217</v>
      </c>
      <c r="G55" s="212">
        <v>152</v>
      </c>
      <c r="H55" s="261">
        <v>45.341999999999999</v>
      </c>
      <c r="I55" s="262">
        <v>2</v>
      </c>
      <c r="J55" s="159">
        <v>480.1</v>
      </c>
      <c r="L55" s="231" t="str">
        <f>+LOOKUP(B55,COD_FIN!C$5:C$56,COD_FIN!B$5:B$56)</f>
        <v>HLP</v>
      </c>
    </row>
    <row r="56" spans="1:12" x14ac:dyDescent="0.3">
      <c r="A56" s="212">
        <f t="shared" si="1"/>
        <v>46</v>
      </c>
      <c r="B56" s="258">
        <v>3600001</v>
      </c>
      <c r="C56" s="259">
        <v>103618</v>
      </c>
      <c r="D56" s="183" t="s">
        <v>367</v>
      </c>
      <c r="E56" s="236">
        <v>41122</v>
      </c>
      <c r="F56" s="260">
        <v>42370</v>
      </c>
      <c r="G56" s="212">
        <v>197</v>
      </c>
      <c r="H56" s="261">
        <v>44.731999999999999</v>
      </c>
      <c r="I56" s="262">
        <v>2</v>
      </c>
      <c r="J56" s="159">
        <v>475.7</v>
      </c>
      <c r="L56" s="231" t="str">
        <f>+LOOKUP(B56,COD_FIN!C$5:C$56,COD_FIN!B$5:B$56)</f>
        <v>MOS</v>
      </c>
    </row>
    <row r="57" spans="1:12" x14ac:dyDescent="0.3">
      <c r="A57" s="212">
        <f t="shared" si="1"/>
        <v>47</v>
      </c>
      <c r="B57" s="258">
        <v>3600001</v>
      </c>
      <c r="C57" s="259">
        <v>102349</v>
      </c>
      <c r="D57" s="183" t="s">
        <v>334</v>
      </c>
      <c r="E57" s="236">
        <v>40909</v>
      </c>
      <c r="F57" s="260">
        <v>42461</v>
      </c>
      <c r="G57" s="212">
        <v>99</v>
      </c>
      <c r="H57" s="261">
        <v>46.134</v>
      </c>
      <c r="I57" s="262">
        <v>3</v>
      </c>
      <c r="J57" s="159">
        <v>474.8</v>
      </c>
      <c r="L57" s="231" t="str">
        <f>+LOOKUP(B57,COD_FIN!C$5:C$56,COD_FIN!B$5:B$56)</f>
        <v>MOS</v>
      </c>
    </row>
    <row r="58" spans="1:12" x14ac:dyDescent="0.3">
      <c r="A58" s="212">
        <f t="shared" si="1"/>
        <v>48</v>
      </c>
      <c r="B58" s="258">
        <v>3600001</v>
      </c>
      <c r="C58" s="259">
        <v>104595</v>
      </c>
      <c r="D58" s="183" t="s">
        <v>334</v>
      </c>
      <c r="E58" s="236">
        <v>41244</v>
      </c>
      <c r="F58" s="260">
        <v>42309</v>
      </c>
      <c r="G58" s="212">
        <v>258</v>
      </c>
      <c r="H58" s="261">
        <v>46.433999999999997</v>
      </c>
      <c r="I58" s="262">
        <v>2</v>
      </c>
      <c r="J58" s="159">
        <v>474.7</v>
      </c>
      <c r="L58" s="231" t="str">
        <f>+LOOKUP(B58,COD_FIN!C$5:C$56,COD_FIN!B$5:B$56)</f>
        <v>MOS</v>
      </c>
    </row>
    <row r="59" spans="1:12" x14ac:dyDescent="0.3">
      <c r="A59" s="212">
        <f t="shared" si="1"/>
        <v>49</v>
      </c>
      <c r="B59" s="258">
        <v>550003</v>
      </c>
      <c r="C59" s="259">
        <v>100621</v>
      </c>
      <c r="D59" s="183" t="s">
        <v>123</v>
      </c>
      <c r="E59" s="236">
        <v>40544</v>
      </c>
      <c r="F59" s="260">
        <v>42125</v>
      </c>
      <c r="G59" s="212">
        <v>235</v>
      </c>
      <c r="H59" s="261">
        <v>57.006999999999998</v>
      </c>
      <c r="I59" s="262">
        <v>3</v>
      </c>
      <c r="J59" s="159">
        <v>474.2</v>
      </c>
      <c r="L59" s="231" t="str">
        <f>+LOOKUP(B59,COD_FIN!C$5:C$56,COD_FIN!B$5:B$56)</f>
        <v>HLP</v>
      </c>
    </row>
    <row r="60" spans="1:12" x14ac:dyDescent="0.3">
      <c r="A60" s="212">
        <f t="shared" si="1"/>
        <v>50</v>
      </c>
      <c r="B60" s="258">
        <v>180001</v>
      </c>
      <c r="C60" s="259">
        <v>100671</v>
      </c>
      <c r="D60" s="183">
        <v>92987</v>
      </c>
      <c r="E60" s="236">
        <v>40544</v>
      </c>
      <c r="F60" s="260">
        <v>42125</v>
      </c>
      <c r="G60" s="212">
        <v>281</v>
      </c>
      <c r="H60" s="261">
        <v>50.82</v>
      </c>
      <c r="I60" s="262">
        <v>2</v>
      </c>
      <c r="J60" s="159">
        <v>474.1</v>
      </c>
      <c r="L60" s="231" t="str">
        <f>+LOOKUP(B60,COD_FIN!C$5:C$56,COD_FIN!B$5:B$56)</f>
        <v>HLL</v>
      </c>
    </row>
    <row r="61" spans="1:12" x14ac:dyDescent="0.3">
      <c r="B61" s="263"/>
      <c r="L61" s="231"/>
    </row>
    <row r="62" spans="1:12" x14ac:dyDescent="0.3">
      <c r="B62" s="263"/>
      <c r="L62" s="231"/>
    </row>
    <row r="63" spans="1:12" x14ac:dyDescent="0.3">
      <c r="B63" s="263"/>
      <c r="L63" s="231"/>
    </row>
    <row r="64" spans="1:12" x14ac:dyDescent="0.3">
      <c r="B64" s="263"/>
      <c r="L64" s="231"/>
    </row>
    <row r="65" spans="2:12" x14ac:dyDescent="0.3">
      <c r="B65" s="263"/>
      <c r="L65" s="231"/>
    </row>
    <row r="66" spans="2:12" x14ac:dyDescent="0.3">
      <c r="B66" s="263"/>
      <c r="L66" s="231"/>
    </row>
    <row r="67" spans="2:12" x14ac:dyDescent="0.3">
      <c r="B67" s="263"/>
      <c r="L67" s="231"/>
    </row>
    <row r="68" spans="2:12" x14ac:dyDescent="0.3">
      <c r="B68" s="263"/>
      <c r="L68" s="231"/>
    </row>
    <row r="69" spans="2:12" x14ac:dyDescent="0.3">
      <c r="B69" s="263"/>
      <c r="L69" s="231"/>
    </row>
    <row r="70" spans="2:12" x14ac:dyDescent="0.3">
      <c r="B70" s="263"/>
      <c r="L70" s="231"/>
    </row>
    <row r="71" spans="2:12" x14ac:dyDescent="0.3">
      <c r="B71" s="263"/>
      <c r="L71" s="231"/>
    </row>
    <row r="72" spans="2:12" x14ac:dyDescent="0.3">
      <c r="B72" s="263"/>
      <c r="L72" s="231"/>
    </row>
    <row r="73" spans="2:12" x14ac:dyDescent="0.3">
      <c r="B73" s="263"/>
      <c r="L73" s="231"/>
    </row>
    <row r="74" spans="2:12" x14ac:dyDescent="0.3">
      <c r="B74" s="263"/>
      <c r="L74" s="231"/>
    </row>
    <row r="75" spans="2:12" x14ac:dyDescent="0.3">
      <c r="B75" s="263"/>
      <c r="L75" s="231"/>
    </row>
    <row r="76" spans="2:12" x14ac:dyDescent="0.3">
      <c r="B76" s="263"/>
      <c r="L76" s="231"/>
    </row>
    <row r="77" spans="2:12" x14ac:dyDescent="0.3">
      <c r="B77" s="263"/>
      <c r="L77" s="231"/>
    </row>
    <row r="78" spans="2:12" x14ac:dyDescent="0.3">
      <c r="B78" s="263"/>
      <c r="L78" s="231"/>
    </row>
    <row r="79" spans="2:12" x14ac:dyDescent="0.3">
      <c r="B79" s="263"/>
      <c r="L79" s="231"/>
    </row>
    <row r="80" spans="2:12" x14ac:dyDescent="0.3">
      <c r="B80" s="263"/>
      <c r="L80" s="231"/>
    </row>
    <row r="81" spans="2:12" x14ac:dyDescent="0.3">
      <c r="B81" s="263"/>
      <c r="L81" s="231"/>
    </row>
    <row r="82" spans="2:12" x14ac:dyDescent="0.3">
      <c r="B82" s="263"/>
      <c r="L82" s="231"/>
    </row>
    <row r="83" spans="2:12" x14ac:dyDescent="0.3">
      <c r="B83" s="263"/>
      <c r="L83" s="231"/>
    </row>
    <row r="84" spans="2:12" x14ac:dyDescent="0.3">
      <c r="B84" s="263"/>
      <c r="L84" s="231"/>
    </row>
    <row r="85" spans="2:12" x14ac:dyDescent="0.3">
      <c r="B85" s="263"/>
      <c r="L85" s="231"/>
    </row>
    <row r="86" spans="2:12" x14ac:dyDescent="0.3">
      <c r="B86" s="263"/>
      <c r="L86" s="231"/>
    </row>
    <row r="87" spans="2:12" x14ac:dyDescent="0.3">
      <c r="B87" s="263"/>
      <c r="L87" s="231"/>
    </row>
    <row r="88" spans="2:12" x14ac:dyDescent="0.3">
      <c r="B88" s="263"/>
      <c r="L88" s="231"/>
    </row>
    <row r="89" spans="2:12" x14ac:dyDescent="0.3">
      <c r="B89" s="263"/>
      <c r="L89" s="231"/>
    </row>
    <row r="90" spans="2:12" x14ac:dyDescent="0.3">
      <c r="B90" s="263"/>
      <c r="L90" s="231"/>
    </row>
    <row r="91" spans="2:12" x14ac:dyDescent="0.3">
      <c r="B91" s="263"/>
      <c r="L91" s="231"/>
    </row>
    <row r="92" spans="2:12" x14ac:dyDescent="0.3">
      <c r="B92" s="263"/>
      <c r="L92" s="231"/>
    </row>
    <row r="93" spans="2:12" x14ac:dyDescent="0.3">
      <c r="B93" s="263"/>
      <c r="L93" s="231"/>
    </row>
    <row r="94" spans="2:12" x14ac:dyDescent="0.3">
      <c r="B94" s="263"/>
      <c r="L94" s="231"/>
    </row>
    <row r="95" spans="2:12" x14ac:dyDescent="0.3">
      <c r="B95" s="263"/>
      <c r="L95" s="231"/>
    </row>
    <row r="96" spans="2:12" x14ac:dyDescent="0.3">
      <c r="B96" s="263"/>
      <c r="L96" s="231"/>
    </row>
    <row r="97" spans="1:13" s="200" customFormat="1" x14ac:dyDescent="0.3">
      <c r="A97" s="212"/>
      <c r="B97" s="263"/>
      <c r="C97" s="259"/>
      <c r="D97" s="183"/>
      <c r="E97" s="236"/>
      <c r="F97" s="260"/>
      <c r="G97" s="212"/>
      <c r="H97" s="261"/>
      <c r="I97" s="262"/>
      <c r="J97" s="155"/>
      <c r="K97" s="190"/>
      <c r="L97" s="231"/>
      <c r="M97" s="239"/>
    </row>
    <row r="98" spans="1:13" x14ac:dyDescent="0.3">
      <c r="B98" s="263"/>
      <c r="L98" s="231"/>
    </row>
    <row r="99" spans="1:13" x14ac:dyDescent="0.3">
      <c r="B99" s="263"/>
      <c r="L99" s="231"/>
    </row>
    <row r="100" spans="1:13" x14ac:dyDescent="0.3">
      <c r="B100" s="263"/>
      <c r="L100" s="231"/>
    </row>
    <row r="101" spans="1:13" x14ac:dyDescent="0.3">
      <c r="B101" s="263"/>
      <c r="L101" s="231"/>
    </row>
    <row r="102" spans="1:13" x14ac:dyDescent="0.3">
      <c r="B102" s="263"/>
      <c r="L102" s="231"/>
    </row>
    <row r="103" spans="1:13" x14ac:dyDescent="0.3">
      <c r="B103" s="263"/>
      <c r="L103" s="231"/>
    </row>
    <row r="104" spans="1:13" x14ac:dyDescent="0.3">
      <c r="B104" s="263"/>
      <c r="L104" s="231"/>
    </row>
    <row r="105" spans="1:13" x14ac:dyDescent="0.3">
      <c r="B105" s="263"/>
      <c r="L105" s="231"/>
    </row>
    <row r="106" spans="1:13" x14ac:dyDescent="0.3">
      <c r="B106" s="263"/>
      <c r="L106" s="231"/>
    </row>
    <row r="107" spans="1:13" x14ac:dyDescent="0.3">
      <c r="B107" s="263"/>
      <c r="L107" s="231"/>
    </row>
    <row r="108" spans="1:13" x14ac:dyDescent="0.3">
      <c r="B108" s="263"/>
      <c r="L108" s="231"/>
    </row>
    <row r="109" spans="1:13" x14ac:dyDescent="0.3">
      <c r="B109" s="263"/>
      <c r="L109" s="231"/>
    </row>
    <row r="110" spans="1:13" x14ac:dyDescent="0.3">
      <c r="B110" s="263"/>
      <c r="L110" s="231"/>
    </row>
    <row r="111" spans="1:13" x14ac:dyDescent="0.3">
      <c r="B111" s="263"/>
      <c r="L111" s="231"/>
    </row>
    <row r="112" spans="1:13" x14ac:dyDescent="0.3">
      <c r="B112" s="263"/>
      <c r="L112" s="231"/>
    </row>
    <row r="113" spans="2:12" x14ac:dyDescent="0.3">
      <c r="B113" s="263"/>
      <c r="L113" s="231"/>
    </row>
    <row r="114" spans="2:12" x14ac:dyDescent="0.3">
      <c r="B114" s="263"/>
      <c r="L114" s="231"/>
    </row>
    <row r="115" spans="2:12" x14ac:dyDescent="0.3">
      <c r="B115" s="263"/>
      <c r="L115" s="231"/>
    </row>
    <row r="116" spans="2:12" x14ac:dyDescent="0.3">
      <c r="B116" s="263"/>
      <c r="L116" s="231"/>
    </row>
    <row r="117" spans="2:12" x14ac:dyDescent="0.3">
      <c r="B117" s="263"/>
      <c r="L117" s="231"/>
    </row>
    <row r="118" spans="2:12" x14ac:dyDescent="0.3">
      <c r="B118" s="263"/>
      <c r="L118" s="231"/>
    </row>
    <row r="119" spans="2:12" x14ac:dyDescent="0.3">
      <c r="B119" s="263"/>
      <c r="L119" s="231"/>
    </row>
    <row r="120" spans="2:12" x14ac:dyDescent="0.3">
      <c r="B120" s="263"/>
      <c r="L120" s="231"/>
    </row>
    <row r="121" spans="2:12" x14ac:dyDescent="0.3">
      <c r="B121" s="263"/>
      <c r="L121" s="231"/>
    </row>
    <row r="122" spans="2:12" x14ac:dyDescent="0.3">
      <c r="B122" s="263"/>
      <c r="L122" s="231"/>
    </row>
    <row r="123" spans="2:12" x14ac:dyDescent="0.3">
      <c r="B123" s="263"/>
      <c r="L123" s="231"/>
    </row>
    <row r="124" spans="2:12" x14ac:dyDescent="0.3">
      <c r="B124" s="263"/>
      <c r="L124" s="231"/>
    </row>
    <row r="125" spans="2:12" x14ac:dyDescent="0.3">
      <c r="B125" s="263"/>
      <c r="L125" s="231"/>
    </row>
    <row r="126" spans="2:12" x14ac:dyDescent="0.3">
      <c r="B126" s="263"/>
      <c r="L126" s="231"/>
    </row>
    <row r="127" spans="2:12" x14ac:dyDescent="0.3">
      <c r="B127" s="263"/>
      <c r="L127" s="231"/>
    </row>
    <row r="128" spans="2:12" x14ac:dyDescent="0.3">
      <c r="B128" s="263"/>
      <c r="L128" s="231"/>
    </row>
    <row r="129" spans="2:12" x14ac:dyDescent="0.3">
      <c r="B129" s="263"/>
      <c r="L129" s="231"/>
    </row>
    <row r="130" spans="2:12" x14ac:dyDescent="0.3">
      <c r="B130" s="263"/>
      <c r="L130" s="231"/>
    </row>
    <row r="131" spans="2:12" x14ac:dyDescent="0.3">
      <c r="B131" s="263"/>
      <c r="L131" s="231"/>
    </row>
    <row r="132" spans="2:12" x14ac:dyDescent="0.3">
      <c r="B132" s="263"/>
      <c r="L132" s="231"/>
    </row>
    <row r="133" spans="2:12" x14ac:dyDescent="0.3">
      <c r="B133" s="263"/>
      <c r="L133" s="231"/>
    </row>
    <row r="134" spans="2:12" x14ac:dyDescent="0.3">
      <c r="B134" s="263"/>
      <c r="L134" s="231"/>
    </row>
    <row r="135" spans="2:12" x14ac:dyDescent="0.3">
      <c r="B135" s="263"/>
      <c r="L135" s="231"/>
    </row>
    <row r="136" spans="2:12" x14ac:dyDescent="0.3">
      <c r="B136" s="263"/>
      <c r="L136" s="231"/>
    </row>
    <row r="137" spans="2:12" x14ac:dyDescent="0.3">
      <c r="B137" s="264"/>
      <c r="C137" s="241"/>
      <c r="D137" s="201"/>
      <c r="F137" s="236"/>
      <c r="H137" s="237"/>
      <c r="I137" s="265"/>
      <c r="L137" s="266"/>
    </row>
    <row r="138" spans="2:12" x14ac:dyDescent="0.3">
      <c r="B138" s="263"/>
      <c r="L138" s="231"/>
    </row>
    <row r="139" spans="2:12" x14ac:dyDescent="0.3">
      <c r="B139" s="263"/>
      <c r="L139" s="231"/>
    </row>
    <row r="140" spans="2:12" x14ac:dyDescent="0.3">
      <c r="B140" s="263"/>
      <c r="L140" s="231"/>
    </row>
    <row r="141" spans="2:12" x14ac:dyDescent="0.3">
      <c r="B141" s="263"/>
      <c r="L141" s="231"/>
    </row>
    <row r="142" spans="2:12" x14ac:dyDescent="0.3">
      <c r="B142" s="263"/>
      <c r="L142" s="231"/>
    </row>
    <row r="143" spans="2:12" x14ac:dyDescent="0.3">
      <c r="B143" s="263"/>
      <c r="L143" s="231"/>
    </row>
    <row r="144" spans="2:12" x14ac:dyDescent="0.3">
      <c r="B144" s="263"/>
      <c r="L144" s="231"/>
    </row>
    <row r="145" spans="2:12" x14ac:dyDescent="0.3">
      <c r="B145" s="263"/>
      <c r="L145" s="231"/>
    </row>
    <row r="146" spans="2:12" x14ac:dyDescent="0.3">
      <c r="B146" s="263"/>
      <c r="L146" s="231"/>
    </row>
    <row r="147" spans="2:12" x14ac:dyDescent="0.3">
      <c r="B147" s="263"/>
      <c r="L147" s="231"/>
    </row>
    <row r="148" spans="2:12" x14ac:dyDescent="0.3">
      <c r="B148" s="263"/>
      <c r="L148" s="231"/>
    </row>
    <row r="149" spans="2:12" x14ac:dyDescent="0.3">
      <c r="B149" s="263"/>
      <c r="L149" s="231"/>
    </row>
    <row r="150" spans="2:12" x14ac:dyDescent="0.3">
      <c r="B150" s="263"/>
      <c r="L150" s="231"/>
    </row>
    <row r="151" spans="2:12" x14ac:dyDescent="0.3">
      <c r="B151" s="263"/>
      <c r="L151" s="231"/>
    </row>
    <row r="152" spans="2:12" x14ac:dyDescent="0.3">
      <c r="B152" s="263"/>
      <c r="L152" s="231"/>
    </row>
    <row r="153" spans="2:12" x14ac:dyDescent="0.3">
      <c r="B153" s="263"/>
      <c r="L153" s="231"/>
    </row>
    <row r="154" spans="2:12" x14ac:dyDescent="0.3">
      <c r="B154" s="263"/>
      <c r="L154" s="231"/>
    </row>
    <row r="155" spans="2:12" x14ac:dyDescent="0.3">
      <c r="B155" s="263"/>
      <c r="L155" s="231"/>
    </row>
    <row r="156" spans="2:12" x14ac:dyDescent="0.3">
      <c r="B156" s="263"/>
      <c r="L156" s="231"/>
    </row>
    <row r="157" spans="2:12" x14ac:dyDescent="0.3">
      <c r="B157" s="263"/>
      <c r="L157" s="231"/>
    </row>
    <row r="158" spans="2:12" x14ac:dyDescent="0.3">
      <c r="B158" s="263"/>
      <c r="L158" s="231"/>
    </row>
    <row r="159" spans="2:12" x14ac:dyDescent="0.3">
      <c r="B159" s="263"/>
      <c r="L159" s="231"/>
    </row>
    <row r="160" spans="2:12" x14ac:dyDescent="0.3">
      <c r="B160" s="263"/>
      <c r="L160" s="231"/>
    </row>
    <row r="161" spans="2:12" x14ac:dyDescent="0.3">
      <c r="B161" s="263"/>
      <c r="L161" s="231"/>
    </row>
    <row r="162" spans="2:12" x14ac:dyDescent="0.3">
      <c r="B162" s="263"/>
      <c r="L162" s="231"/>
    </row>
    <row r="163" spans="2:12" x14ac:dyDescent="0.3">
      <c r="B163" s="263"/>
      <c r="L163" s="231"/>
    </row>
    <row r="164" spans="2:12" x14ac:dyDescent="0.3">
      <c r="B164" s="263"/>
      <c r="L164" s="231"/>
    </row>
    <row r="165" spans="2:12" x14ac:dyDescent="0.3">
      <c r="B165" s="263"/>
      <c r="L165" s="231"/>
    </row>
    <row r="166" spans="2:12" x14ac:dyDescent="0.3">
      <c r="B166" s="263"/>
      <c r="L166" s="231"/>
    </row>
    <row r="167" spans="2:12" x14ac:dyDescent="0.3">
      <c r="B167" s="263"/>
      <c r="L167" s="231"/>
    </row>
    <row r="168" spans="2:12" x14ac:dyDescent="0.3">
      <c r="B168" s="263"/>
      <c r="L168" s="231"/>
    </row>
    <row r="169" spans="2:12" x14ac:dyDescent="0.3">
      <c r="B169" s="263"/>
      <c r="L169" s="231"/>
    </row>
    <row r="170" spans="2:12" x14ac:dyDescent="0.3">
      <c r="B170" s="263"/>
      <c r="L170" s="231"/>
    </row>
    <row r="171" spans="2:12" x14ac:dyDescent="0.3">
      <c r="B171" s="263"/>
      <c r="L171" s="231"/>
    </row>
    <row r="172" spans="2:12" x14ac:dyDescent="0.3">
      <c r="B172" s="263"/>
      <c r="L172" s="231"/>
    </row>
    <row r="173" spans="2:12" x14ac:dyDescent="0.3">
      <c r="B173" s="263"/>
      <c r="L173" s="231"/>
    </row>
    <row r="174" spans="2:12" x14ac:dyDescent="0.3">
      <c r="B174" s="263"/>
      <c r="L174" s="231"/>
    </row>
    <row r="175" spans="2:12" x14ac:dyDescent="0.3">
      <c r="B175" s="263"/>
      <c r="L175" s="231"/>
    </row>
    <row r="176" spans="2:12" x14ac:dyDescent="0.3">
      <c r="B176" s="263"/>
      <c r="L176" s="231"/>
    </row>
    <row r="177" spans="2:12" x14ac:dyDescent="0.3">
      <c r="B177" s="263"/>
      <c r="L177" s="231"/>
    </row>
    <row r="178" spans="2:12" x14ac:dyDescent="0.3">
      <c r="B178" s="263"/>
      <c r="L178" s="231"/>
    </row>
    <row r="179" spans="2:12" x14ac:dyDescent="0.3">
      <c r="B179" s="263"/>
      <c r="L179" s="231"/>
    </row>
    <row r="180" spans="2:12" x14ac:dyDescent="0.3">
      <c r="B180" s="263"/>
      <c r="L180" s="231"/>
    </row>
    <row r="181" spans="2:12" x14ac:dyDescent="0.3">
      <c r="B181" s="263"/>
      <c r="L181" s="231"/>
    </row>
    <row r="182" spans="2:12" x14ac:dyDescent="0.3">
      <c r="B182" s="263"/>
      <c r="L182" s="231"/>
    </row>
    <row r="183" spans="2:12" x14ac:dyDescent="0.3">
      <c r="B183" s="263"/>
      <c r="L183" s="231"/>
    </row>
    <row r="184" spans="2:12" x14ac:dyDescent="0.3">
      <c r="B184" s="263"/>
      <c r="L184" s="231"/>
    </row>
    <row r="185" spans="2:12" x14ac:dyDescent="0.3">
      <c r="B185" s="263"/>
      <c r="L185" s="231"/>
    </row>
    <row r="186" spans="2:12" x14ac:dyDescent="0.3">
      <c r="B186" s="263"/>
      <c r="L186" s="231"/>
    </row>
    <row r="187" spans="2:12" x14ac:dyDescent="0.3">
      <c r="B187" s="263"/>
      <c r="L187" s="231"/>
    </row>
    <row r="188" spans="2:12" x14ac:dyDescent="0.3">
      <c r="B188" s="263"/>
      <c r="L188" s="231"/>
    </row>
    <row r="189" spans="2:12" x14ac:dyDescent="0.3">
      <c r="B189" s="263"/>
      <c r="L189" s="231"/>
    </row>
    <row r="190" spans="2:12" x14ac:dyDescent="0.3">
      <c r="B190" s="263"/>
      <c r="L190" s="231"/>
    </row>
    <row r="191" spans="2:12" x14ac:dyDescent="0.3">
      <c r="B191" s="263"/>
      <c r="L191" s="231"/>
    </row>
    <row r="192" spans="2:12" x14ac:dyDescent="0.3">
      <c r="B192" s="263"/>
      <c r="L192" s="231"/>
    </row>
    <row r="193" spans="2:12" x14ac:dyDescent="0.3">
      <c r="B193" s="263"/>
      <c r="L193" s="231"/>
    </row>
    <row r="194" spans="2:12" x14ac:dyDescent="0.3">
      <c r="B194" s="263"/>
      <c r="L194" s="231"/>
    </row>
    <row r="195" spans="2:12" x14ac:dyDescent="0.3">
      <c r="B195" s="263"/>
      <c r="L195" s="231"/>
    </row>
    <row r="196" spans="2:12" x14ac:dyDescent="0.3">
      <c r="B196" s="263"/>
      <c r="L196" s="231"/>
    </row>
    <row r="197" spans="2:12" x14ac:dyDescent="0.3">
      <c r="B197" s="263"/>
      <c r="L197" s="231"/>
    </row>
    <row r="198" spans="2:12" x14ac:dyDescent="0.3">
      <c r="B198" s="263"/>
      <c r="L198" s="231"/>
    </row>
    <row r="199" spans="2:12" x14ac:dyDescent="0.3">
      <c r="B199" s="263"/>
      <c r="L199" s="231"/>
    </row>
    <row r="200" spans="2:12" x14ac:dyDescent="0.3">
      <c r="B200" s="263"/>
      <c r="L200" s="231"/>
    </row>
    <row r="201" spans="2:12" x14ac:dyDescent="0.3">
      <c r="B201" s="263"/>
      <c r="L201" s="231"/>
    </row>
    <row r="202" spans="2:12" x14ac:dyDescent="0.3">
      <c r="B202" s="263"/>
      <c r="L202" s="231"/>
    </row>
    <row r="203" spans="2:12" x14ac:dyDescent="0.3">
      <c r="B203" s="263"/>
      <c r="L203" s="231"/>
    </row>
    <row r="204" spans="2:12" x14ac:dyDescent="0.3">
      <c r="B204" s="263"/>
      <c r="L204" s="231"/>
    </row>
    <row r="205" spans="2:12" x14ac:dyDescent="0.3">
      <c r="B205" s="263"/>
      <c r="L205" s="231"/>
    </row>
    <row r="206" spans="2:12" x14ac:dyDescent="0.3">
      <c r="B206" s="263"/>
      <c r="L206" s="231"/>
    </row>
    <row r="207" spans="2:12" x14ac:dyDescent="0.3">
      <c r="B207" s="263"/>
      <c r="L207" s="231"/>
    </row>
    <row r="208" spans="2:12" x14ac:dyDescent="0.3">
      <c r="B208" s="263"/>
      <c r="L208" s="231"/>
    </row>
    <row r="209" spans="2:12" x14ac:dyDescent="0.3">
      <c r="B209" s="263"/>
      <c r="L209" s="231"/>
    </row>
    <row r="210" spans="2:12" x14ac:dyDescent="0.3">
      <c r="B210" s="263"/>
      <c r="L210" s="231"/>
    </row>
    <row r="211" spans="2:12" x14ac:dyDescent="0.3">
      <c r="B211" s="263"/>
      <c r="L211" s="231"/>
    </row>
    <row r="212" spans="2:12" x14ac:dyDescent="0.3">
      <c r="B212" s="263"/>
      <c r="L212" s="231"/>
    </row>
    <row r="213" spans="2:12" x14ac:dyDescent="0.3">
      <c r="B213" s="263"/>
      <c r="L213" s="231"/>
    </row>
    <row r="214" spans="2:12" x14ac:dyDescent="0.3">
      <c r="B214" s="263"/>
      <c r="L214" s="231"/>
    </row>
    <row r="215" spans="2:12" x14ac:dyDescent="0.3">
      <c r="B215" s="263"/>
      <c r="L215" s="231"/>
    </row>
    <row r="216" spans="2:12" x14ac:dyDescent="0.3">
      <c r="B216" s="263"/>
      <c r="L216" s="231"/>
    </row>
    <row r="217" spans="2:12" x14ac:dyDescent="0.3">
      <c r="B217" s="263"/>
      <c r="L217" s="231"/>
    </row>
    <row r="218" spans="2:12" x14ac:dyDescent="0.3">
      <c r="B218" s="263"/>
      <c r="L218" s="231"/>
    </row>
    <row r="219" spans="2:12" x14ac:dyDescent="0.3">
      <c r="B219" s="263"/>
      <c r="L219" s="231"/>
    </row>
    <row r="220" spans="2:12" x14ac:dyDescent="0.3">
      <c r="B220" s="263"/>
      <c r="L220" s="231"/>
    </row>
    <row r="221" spans="2:12" x14ac:dyDescent="0.3">
      <c r="B221" s="263"/>
      <c r="L221" s="231"/>
    </row>
    <row r="222" spans="2:12" x14ac:dyDescent="0.3">
      <c r="B222" s="263"/>
      <c r="L222" s="231"/>
    </row>
    <row r="223" spans="2:12" x14ac:dyDescent="0.3">
      <c r="B223" s="263"/>
      <c r="L223" s="231"/>
    </row>
    <row r="224" spans="2:12" x14ac:dyDescent="0.3">
      <c r="B224" s="263"/>
      <c r="L224" s="231"/>
    </row>
    <row r="225" spans="2:12" x14ac:dyDescent="0.3">
      <c r="B225" s="263"/>
      <c r="L225" s="231"/>
    </row>
    <row r="226" spans="2:12" x14ac:dyDescent="0.3">
      <c r="B226" s="263"/>
      <c r="L226" s="231"/>
    </row>
    <row r="227" spans="2:12" x14ac:dyDescent="0.3">
      <c r="B227" s="263"/>
      <c r="L227" s="231"/>
    </row>
    <row r="228" spans="2:12" x14ac:dyDescent="0.3">
      <c r="B228" s="263"/>
      <c r="L228" s="231"/>
    </row>
    <row r="229" spans="2:12" x14ac:dyDescent="0.3">
      <c r="B229" s="263"/>
      <c r="L229" s="231"/>
    </row>
    <row r="230" spans="2:12" x14ac:dyDescent="0.3">
      <c r="B230" s="263"/>
      <c r="L230" s="231"/>
    </row>
    <row r="231" spans="2:12" x14ac:dyDescent="0.3">
      <c r="B231" s="263"/>
      <c r="L231" s="231"/>
    </row>
    <row r="232" spans="2:12" x14ac:dyDescent="0.3">
      <c r="B232" s="263"/>
      <c r="L232" s="231"/>
    </row>
    <row r="233" spans="2:12" x14ac:dyDescent="0.3">
      <c r="B233" s="263"/>
      <c r="L233" s="231"/>
    </row>
    <row r="234" spans="2:12" x14ac:dyDescent="0.3">
      <c r="B234" s="263"/>
      <c r="L234" s="231"/>
    </row>
    <row r="235" spans="2:12" x14ac:dyDescent="0.3">
      <c r="B235" s="263"/>
      <c r="L235" s="231"/>
    </row>
    <row r="236" spans="2:12" x14ac:dyDescent="0.3">
      <c r="B236" s="263"/>
      <c r="L236" s="231"/>
    </row>
    <row r="237" spans="2:12" x14ac:dyDescent="0.3">
      <c r="B237" s="263"/>
      <c r="L237" s="231"/>
    </row>
    <row r="238" spans="2:12" x14ac:dyDescent="0.3">
      <c r="B238" s="263"/>
      <c r="L238" s="231"/>
    </row>
    <row r="239" spans="2:12" x14ac:dyDescent="0.3">
      <c r="B239" s="263"/>
      <c r="L239" s="231"/>
    </row>
    <row r="240" spans="2:12" x14ac:dyDescent="0.3">
      <c r="B240" s="263"/>
      <c r="L240" s="231"/>
    </row>
    <row r="241" spans="2:12" x14ac:dyDescent="0.3">
      <c r="B241" s="263"/>
      <c r="L241" s="231"/>
    </row>
    <row r="242" spans="2:12" x14ac:dyDescent="0.3">
      <c r="B242" s="263"/>
      <c r="L242" s="231"/>
    </row>
    <row r="243" spans="2:12" x14ac:dyDescent="0.3">
      <c r="B243" s="263"/>
      <c r="L243" s="231"/>
    </row>
    <row r="244" spans="2:12" x14ac:dyDescent="0.3">
      <c r="B244" s="263"/>
      <c r="L244" s="231"/>
    </row>
    <row r="245" spans="2:12" x14ac:dyDescent="0.3">
      <c r="B245" s="263"/>
      <c r="L245" s="231"/>
    </row>
    <row r="246" spans="2:12" x14ac:dyDescent="0.3">
      <c r="B246" s="263"/>
      <c r="L246" s="231"/>
    </row>
    <row r="247" spans="2:12" x14ac:dyDescent="0.3">
      <c r="B247" s="263"/>
      <c r="L247" s="231"/>
    </row>
    <row r="248" spans="2:12" x14ac:dyDescent="0.3">
      <c r="B248" s="263"/>
      <c r="L248" s="231"/>
    </row>
    <row r="249" spans="2:12" x14ac:dyDescent="0.3">
      <c r="B249" s="263"/>
      <c r="L249" s="231"/>
    </row>
    <row r="250" spans="2:12" x14ac:dyDescent="0.3">
      <c r="B250" s="263"/>
      <c r="L250" s="231"/>
    </row>
    <row r="251" spans="2:12" x14ac:dyDescent="0.3">
      <c r="B251" s="263"/>
      <c r="L251" s="231"/>
    </row>
    <row r="252" spans="2:12" x14ac:dyDescent="0.3">
      <c r="B252" s="263"/>
      <c r="L252" s="231"/>
    </row>
    <row r="253" spans="2:12" x14ac:dyDescent="0.3">
      <c r="B253" s="263"/>
      <c r="L253" s="231"/>
    </row>
    <row r="254" spans="2:12" x14ac:dyDescent="0.3">
      <c r="B254" s="263"/>
      <c r="L254" s="231"/>
    </row>
    <row r="255" spans="2:12" x14ac:dyDescent="0.3">
      <c r="B255" s="263"/>
      <c r="L255" s="231"/>
    </row>
    <row r="256" spans="2:12" x14ac:dyDescent="0.3">
      <c r="B256" s="263"/>
      <c r="L256" s="231"/>
    </row>
    <row r="257" spans="2:12" x14ac:dyDescent="0.3">
      <c r="B257" s="263"/>
      <c r="L257" s="231"/>
    </row>
    <row r="258" spans="2:12" x14ac:dyDescent="0.3">
      <c r="B258" s="263"/>
      <c r="L258" s="231"/>
    </row>
    <row r="259" spans="2:12" x14ac:dyDescent="0.3">
      <c r="B259" s="263"/>
      <c r="L259" s="231"/>
    </row>
    <row r="260" spans="2:12" x14ac:dyDescent="0.3">
      <c r="B260" s="263"/>
      <c r="L260" s="231"/>
    </row>
  </sheetData>
  <sheetProtection password="91E6" sheet="1" objects="1" scenarios="1" autoFilter="0" pivotTables="0"/>
  <autoFilter ref="A10:L60"/>
  <mergeCells count="1">
    <mergeCell ref="H5:J5"/>
  </mergeCells>
  <phoneticPr fontId="4" type="noConversion"/>
  <pageMargins left="0.75" right="0.75" top="1" bottom="1" header="0" footer="0"/>
  <pageSetup orientation="portrait" horizontalDpi="4294967293" verticalDpi="4294967293"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260"/>
  <sheetViews>
    <sheetView topLeftCell="A7" zoomScaleNormal="100" workbookViewId="0">
      <selection activeCell="B3" sqref="B3"/>
    </sheetView>
  </sheetViews>
  <sheetFormatPr baseColWidth="10" defaultRowHeight="13.5" x14ac:dyDescent="0.3"/>
  <cols>
    <col min="1" max="1" width="3.5703125" style="209" customWidth="1"/>
    <col min="2" max="2" width="9.28515625" style="183" customWidth="1"/>
    <col min="3" max="3" width="7.28515625" style="182" customWidth="1"/>
    <col min="4" max="4" width="11.5703125" style="183" customWidth="1"/>
    <col min="5" max="5" width="6.85546875" style="203" customWidth="1"/>
    <col min="6" max="6" width="6.140625" style="233" customWidth="1"/>
    <col min="7" max="7" width="4.140625" style="186" customWidth="1"/>
    <col min="8" max="8" width="8.7109375" style="188" customWidth="1"/>
    <col min="9" max="9" width="8.7109375" style="187" customWidth="1"/>
    <col min="10" max="10" width="8.7109375" style="186" customWidth="1"/>
    <col min="11" max="11" width="8.7109375" style="188" customWidth="1"/>
    <col min="12" max="12" width="8.7109375" style="189" customWidth="1"/>
    <col min="13" max="13" width="8.7109375" style="188" customWidth="1"/>
    <col min="14" max="14" width="8.7109375" style="189" customWidth="1"/>
    <col min="15" max="15" width="8.7109375" style="192" customWidth="1"/>
    <col min="16" max="16" width="8.7109375" style="189" customWidth="1"/>
    <col min="17" max="17" width="8.7109375" style="192" customWidth="1"/>
    <col min="18" max="18" width="8.7109375" style="189" customWidth="1"/>
    <col min="19" max="19" width="8.7109375" style="190" customWidth="1"/>
    <col min="20" max="20" width="8.7109375" style="189" customWidth="1"/>
    <col min="21" max="21" width="8.7109375" style="188" customWidth="1"/>
    <col min="22" max="22" width="8.7109375" style="192" customWidth="1"/>
    <col min="23" max="23" width="9.42578125" style="167" customWidth="1"/>
    <col min="24" max="26" width="11.42578125" style="209" hidden="1" customWidth="1"/>
    <col min="27" max="27" width="11.42578125" style="209" customWidth="1"/>
    <col min="28" max="16384" width="11.42578125" style="209"/>
  </cols>
  <sheetData>
    <row r="1" spans="1:26" s="200" customFormat="1" x14ac:dyDescent="0.3">
      <c r="B1" s="201" t="s">
        <v>283</v>
      </c>
      <c r="C1" s="202"/>
      <c r="D1" s="201"/>
      <c r="E1" s="203"/>
      <c r="F1" s="203"/>
      <c r="H1" s="190"/>
      <c r="I1" s="204"/>
      <c r="K1" s="190"/>
      <c r="L1" s="192"/>
      <c r="M1" s="190"/>
      <c r="N1" s="192"/>
      <c r="O1" s="192"/>
      <c r="P1" s="192"/>
      <c r="Q1" s="192"/>
      <c r="R1" s="192"/>
      <c r="S1" s="190"/>
      <c r="T1" s="192"/>
      <c r="U1" s="190"/>
      <c r="V1" s="192"/>
      <c r="W1" s="160"/>
    </row>
    <row r="2" spans="1:26" s="200" customFormat="1" x14ac:dyDescent="0.3">
      <c r="B2" s="205">
        <v>42628</v>
      </c>
      <c r="C2" s="206"/>
      <c r="D2" s="201"/>
      <c r="E2" s="203"/>
      <c r="F2" s="203"/>
      <c r="H2" s="190"/>
      <c r="I2" s="207"/>
      <c r="K2" s="190"/>
      <c r="L2" s="192"/>
      <c r="M2" s="190"/>
      <c r="N2" s="192"/>
      <c r="O2" s="192"/>
      <c r="P2" s="192"/>
      <c r="Q2" s="192"/>
      <c r="R2" s="192"/>
      <c r="S2" s="190"/>
      <c r="T2" s="192"/>
      <c r="U2" s="190"/>
      <c r="V2" s="192"/>
      <c r="W2" s="160"/>
    </row>
    <row r="3" spans="1:26" s="200" customFormat="1" x14ac:dyDescent="0.3">
      <c r="B3" s="208"/>
      <c r="C3" s="206"/>
      <c r="D3" s="201"/>
      <c r="E3" s="203"/>
      <c r="F3" s="203"/>
      <c r="H3" s="190"/>
      <c r="I3" s="207"/>
      <c r="K3" s="190"/>
      <c r="L3" s="192"/>
      <c r="M3" s="190"/>
      <c r="N3" s="192"/>
      <c r="O3" s="192"/>
      <c r="P3" s="192"/>
      <c r="Q3" s="192"/>
      <c r="R3" s="192"/>
      <c r="S3" s="190"/>
      <c r="T3" s="192"/>
      <c r="U3" s="190"/>
      <c r="V3" s="192"/>
      <c r="W3" s="160"/>
    </row>
    <row r="4" spans="1:26" s="200" customFormat="1" ht="14.25" x14ac:dyDescent="0.3">
      <c r="B4" s="208"/>
      <c r="C4" s="206"/>
      <c r="D4" s="201"/>
      <c r="E4" s="203"/>
      <c r="F4" s="203"/>
      <c r="H4" s="190"/>
      <c r="I4" s="207"/>
      <c r="K4" s="190"/>
      <c r="L4" s="192"/>
      <c r="M4" s="190"/>
      <c r="N4" s="192"/>
      <c r="O4" s="192"/>
      <c r="P4" s="192"/>
      <c r="Q4" s="192"/>
      <c r="R4" s="192"/>
      <c r="S4" s="190"/>
      <c r="T4" s="192"/>
      <c r="U4" s="285" t="s">
        <v>45</v>
      </c>
      <c r="V4" s="286"/>
      <c r="W4" s="161" t="s">
        <v>284</v>
      </c>
    </row>
    <row r="5" spans="1:26" ht="14.25" x14ac:dyDescent="0.3">
      <c r="B5" s="204"/>
      <c r="F5" s="210"/>
      <c r="G5" s="211"/>
      <c r="H5" s="281" t="s">
        <v>5</v>
      </c>
      <c r="I5" s="283"/>
      <c r="J5" s="284"/>
      <c r="K5" s="287" t="s">
        <v>6</v>
      </c>
      <c r="L5" s="288"/>
      <c r="M5" s="287" t="s">
        <v>7</v>
      </c>
      <c r="N5" s="288"/>
      <c r="O5" s="287" t="s">
        <v>155</v>
      </c>
      <c r="P5" s="293"/>
      <c r="Q5" s="287" t="s">
        <v>95</v>
      </c>
      <c r="R5" s="293"/>
      <c r="S5" s="291" t="s">
        <v>30</v>
      </c>
      <c r="T5" s="292"/>
      <c r="U5" s="289" t="s">
        <v>46</v>
      </c>
      <c r="V5" s="290"/>
      <c r="W5" s="162" t="s">
        <v>285</v>
      </c>
      <c r="X5" s="212"/>
      <c r="Y5" s="212"/>
    </row>
    <row r="6" spans="1:26" x14ac:dyDescent="0.3">
      <c r="B6" s="204"/>
      <c r="C6" s="213"/>
      <c r="E6" s="213" t="s">
        <v>38</v>
      </c>
      <c r="F6" s="201"/>
      <c r="G6" s="214">
        <f t="shared" ref="G6:W6" si="0">+SUBTOTAL(101,G11:G10003)</f>
        <v>187.58</v>
      </c>
      <c r="H6" s="215">
        <f t="shared" si="0"/>
        <v>337.55199999999996</v>
      </c>
      <c r="I6" s="216">
        <f t="shared" si="0"/>
        <v>53.878039999999991</v>
      </c>
      <c r="J6" s="217">
        <f t="shared" si="0"/>
        <v>4.1399999999999997</v>
      </c>
      <c r="K6" s="215">
        <f t="shared" si="0"/>
        <v>12.010000000000002</v>
      </c>
      <c r="L6" s="214">
        <f t="shared" si="0"/>
        <v>45.156340000000007</v>
      </c>
      <c r="M6" s="218">
        <f t="shared" si="0"/>
        <v>9.4280000000000026</v>
      </c>
      <c r="N6" s="214">
        <f t="shared" si="0"/>
        <v>38.10078</v>
      </c>
      <c r="O6" s="218">
        <f>+SUBTOTAL(101,O11:O10003)</f>
        <v>27.437999999999992</v>
      </c>
      <c r="P6" s="214">
        <f>+SUBTOTAL(101,P11:P10003)</f>
        <v>29.314240000000009</v>
      </c>
      <c r="Q6" s="218">
        <f t="shared" si="0"/>
        <v>-6.2399999999999983E-2</v>
      </c>
      <c r="R6" s="214">
        <f t="shared" si="0"/>
        <v>37.485999999999997</v>
      </c>
      <c r="S6" s="215">
        <f>+SUBTOTAL(101,S11:S10003)</f>
        <v>0.36399999999999999</v>
      </c>
      <c r="T6" s="217">
        <f>+SUBTOTAL(101,T11:T10003)</f>
        <v>26.099739999999997</v>
      </c>
      <c r="U6" s="215">
        <f>+SUBTOTAL(101,U11:U10003)</f>
        <v>-3.1640000000000001</v>
      </c>
      <c r="V6" s="215">
        <f>+SUBTOTAL(101,V11:V10003)</f>
        <v>16.355819999999998</v>
      </c>
      <c r="W6" s="163">
        <f t="shared" si="0"/>
        <v>217.53799999999998</v>
      </c>
      <c r="X6" s="212"/>
      <c r="Y6" s="212"/>
    </row>
    <row r="7" spans="1:26" x14ac:dyDescent="0.3">
      <c r="B7" s="204"/>
      <c r="C7" s="213"/>
      <c r="E7" s="213" t="s">
        <v>33</v>
      </c>
      <c r="F7" s="201"/>
      <c r="G7" s="214">
        <f t="shared" ref="G7:W7" si="1">+SUBTOTAL(102,G11:G1002)</f>
        <v>50</v>
      </c>
      <c r="H7" s="216">
        <f t="shared" si="1"/>
        <v>50</v>
      </c>
      <c r="I7" s="216">
        <f t="shared" si="1"/>
        <v>50</v>
      </c>
      <c r="J7" s="214">
        <f t="shared" si="1"/>
        <v>50</v>
      </c>
      <c r="K7" s="216">
        <f t="shared" si="1"/>
        <v>50</v>
      </c>
      <c r="L7" s="214">
        <f t="shared" si="1"/>
        <v>50</v>
      </c>
      <c r="M7" s="216">
        <f t="shared" si="1"/>
        <v>50</v>
      </c>
      <c r="N7" s="214">
        <f t="shared" si="1"/>
        <v>50</v>
      </c>
      <c r="O7" s="218">
        <f>+SUBTOTAL(102,O11:O1002)</f>
        <v>50</v>
      </c>
      <c r="P7" s="214">
        <f>+SUBTOTAL(102,P11:P1002)</f>
        <v>50</v>
      </c>
      <c r="Q7" s="216">
        <f>+SUBTOTAL(102,Q11:Q1002)</f>
        <v>50</v>
      </c>
      <c r="R7" s="214">
        <f>+SUBTOTAL(102,R11:R1002)</f>
        <v>50</v>
      </c>
      <c r="S7" s="216">
        <f>+SUBTOTAL(102,S11:S10003)</f>
        <v>50</v>
      </c>
      <c r="T7" s="214">
        <f>+SUBTOTAL(102,T11:T10003)</f>
        <v>50</v>
      </c>
      <c r="U7" s="216">
        <f t="shared" si="1"/>
        <v>50</v>
      </c>
      <c r="V7" s="216">
        <f t="shared" si="1"/>
        <v>50</v>
      </c>
      <c r="W7" s="164">
        <f t="shared" si="1"/>
        <v>50</v>
      </c>
      <c r="X7" s="212"/>
      <c r="Y7" s="212"/>
    </row>
    <row r="8" spans="1:26" x14ac:dyDescent="0.3">
      <c r="B8" s="204"/>
      <c r="C8" s="213"/>
      <c r="E8" s="213" t="s">
        <v>19</v>
      </c>
      <c r="F8" s="201"/>
      <c r="G8" s="214">
        <f t="shared" ref="G8:W8" si="2">+SUBTOTAL(105,G11:G10003)</f>
        <v>33</v>
      </c>
      <c r="H8" s="215">
        <f t="shared" si="2"/>
        <v>-61.9</v>
      </c>
      <c r="I8" s="216">
        <f t="shared" si="2"/>
        <v>35.883000000000003</v>
      </c>
      <c r="J8" s="214">
        <f t="shared" si="2"/>
        <v>1</v>
      </c>
      <c r="K8" s="215">
        <f t="shared" si="2"/>
        <v>3.9</v>
      </c>
      <c r="L8" s="214">
        <f t="shared" si="2"/>
        <v>32.08</v>
      </c>
      <c r="M8" s="218">
        <f t="shared" si="2"/>
        <v>2.8</v>
      </c>
      <c r="N8" s="214">
        <f t="shared" si="2"/>
        <v>27.52</v>
      </c>
      <c r="O8" s="218">
        <f t="shared" ref="O8:T8" si="3">+SUBTOTAL(105,O11:O10003)</f>
        <v>-5.4</v>
      </c>
      <c r="P8" s="214">
        <f t="shared" si="3"/>
        <v>18.32</v>
      </c>
      <c r="Q8" s="218">
        <f t="shared" si="3"/>
        <v>-0.41</v>
      </c>
      <c r="R8" s="214">
        <f t="shared" si="3"/>
        <v>29.6</v>
      </c>
      <c r="S8" s="215">
        <f t="shared" si="3"/>
        <v>-6.7</v>
      </c>
      <c r="T8" s="217">
        <f t="shared" si="3"/>
        <v>14.625</v>
      </c>
      <c r="U8" s="215">
        <f t="shared" si="2"/>
        <v>-10.1</v>
      </c>
      <c r="V8" s="215">
        <f t="shared" si="2"/>
        <v>7.056</v>
      </c>
      <c r="W8" s="163">
        <f t="shared" si="2"/>
        <v>161.5</v>
      </c>
      <c r="X8" s="212"/>
      <c r="Y8" s="212"/>
    </row>
    <row r="9" spans="1:26" x14ac:dyDescent="0.3">
      <c r="C9" s="213"/>
      <c r="E9" s="213" t="s">
        <v>20</v>
      </c>
      <c r="F9" s="201"/>
      <c r="G9" s="214">
        <f t="shared" ref="G9:W9" si="4">+SUBTOTAL(104,G11:G10003)</f>
        <v>305</v>
      </c>
      <c r="H9" s="215">
        <f t="shared" si="4"/>
        <v>693.9</v>
      </c>
      <c r="I9" s="216">
        <f t="shared" si="4"/>
        <v>68.97</v>
      </c>
      <c r="J9" s="214">
        <f t="shared" si="4"/>
        <v>9</v>
      </c>
      <c r="K9" s="215">
        <f t="shared" si="4"/>
        <v>20.9</v>
      </c>
      <c r="L9" s="214">
        <f t="shared" si="4"/>
        <v>55.554000000000002</v>
      </c>
      <c r="M9" s="218">
        <f t="shared" si="4"/>
        <v>16.600000000000001</v>
      </c>
      <c r="N9" s="214">
        <f t="shared" si="4"/>
        <v>49.23</v>
      </c>
      <c r="O9" s="218">
        <f t="shared" ref="O9:T9" si="5">+SUBTOTAL(104,O11:O10003)</f>
        <v>51.9</v>
      </c>
      <c r="P9" s="214">
        <f t="shared" si="5"/>
        <v>38.520000000000003</v>
      </c>
      <c r="Q9" s="218">
        <f t="shared" si="5"/>
        <v>0.27</v>
      </c>
      <c r="R9" s="214">
        <f t="shared" si="5"/>
        <v>46.6</v>
      </c>
      <c r="S9" s="215">
        <f t="shared" si="5"/>
        <v>7</v>
      </c>
      <c r="T9" s="217">
        <f t="shared" si="5"/>
        <v>39.5</v>
      </c>
      <c r="U9" s="215">
        <f t="shared" si="4"/>
        <v>3.9</v>
      </c>
      <c r="V9" s="215">
        <f t="shared" si="4"/>
        <v>30.527999999999999</v>
      </c>
      <c r="W9" s="163">
        <f t="shared" si="4"/>
        <v>359.3</v>
      </c>
      <c r="X9" s="212"/>
      <c r="Y9" s="212"/>
    </row>
    <row r="10" spans="1:26" s="219" customFormat="1" x14ac:dyDescent="0.3">
      <c r="A10" s="219" t="s">
        <v>44</v>
      </c>
      <c r="B10" s="220" t="s">
        <v>42</v>
      </c>
      <c r="C10" s="221" t="s">
        <v>41</v>
      </c>
      <c r="D10" s="220" t="s">
        <v>43</v>
      </c>
      <c r="E10" s="208" t="s">
        <v>8</v>
      </c>
      <c r="F10" s="222" t="s">
        <v>9</v>
      </c>
      <c r="G10" s="223" t="s">
        <v>10</v>
      </c>
      <c r="H10" s="224" t="s">
        <v>22</v>
      </c>
      <c r="I10" s="225" t="s">
        <v>23</v>
      </c>
      <c r="J10" s="226" t="s">
        <v>24</v>
      </c>
      <c r="K10" s="224" t="s">
        <v>25</v>
      </c>
      <c r="L10" s="227" t="s">
        <v>26</v>
      </c>
      <c r="M10" s="224" t="s">
        <v>27</v>
      </c>
      <c r="N10" s="227" t="s">
        <v>28</v>
      </c>
      <c r="O10" s="224" t="s">
        <v>156</v>
      </c>
      <c r="P10" s="227" t="s">
        <v>157</v>
      </c>
      <c r="Q10" s="28" t="s">
        <v>91</v>
      </c>
      <c r="R10" s="29" t="s">
        <v>92</v>
      </c>
      <c r="S10" s="228" t="s">
        <v>36</v>
      </c>
      <c r="T10" s="227" t="s">
        <v>37</v>
      </c>
      <c r="U10" s="224" t="s">
        <v>31</v>
      </c>
      <c r="V10" s="229" t="s">
        <v>32</v>
      </c>
      <c r="W10" s="165" t="s">
        <v>29</v>
      </c>
      <c r="X10" s="230"/>
      <c r="Z10" s="219" t="s">
        <v>65</v>
      </c>
    </row>
    <row r="11" spans="1:26" x14ac:dyDescent="0.3">
      <c r="A11" s="209">
        <v>1</v>
      </c>
      <c r="B11" s="181">
        <v>2840001</v>
      </c>
      <c r="C11" s="182">
        <v>81447</v>
      </c>
      <c r="D11" s="183" t="s">
        <v>1</v>
      </c>
      <c r="E11" s="184">
        <v>38108</v>
      </c>
      <c r="F11" s="185">
        <v>42461</v>
      </c>
      <c r="G11" s="186">
        <v>113</v>
      </c>
      <c r="H11" s="187">
        <v>314.5</v>
      </c>
      <c r="I11" s="187">
        <v>62.857999999999997</v>
      </c>
      <c r="J11" s="186">
        <v>9</v>
      </c>
      <c r="K11" s="188">
        <v>20.9</v>
      </c>
      <c r="L11" s="189">
        <v>51.686</v>
      </c>
      <c r="M11" s="188">
        <v>8.1999999999999993</v>
      </c>
      <c r="N11" s="189">
        <v>43.86</v>
      </c>
      <c r="O11" s="190">
        <v>27.8</v>
      </c>
      <c r="P11" s="189">
        <v>36.549999999999997</v>
      </c>
      <c r="Q11" s="191">
        <v>-0.1</v>
      </c>
      <c r="R11" s="189">
        <v>42.5</v>
      </c>
      <c r="S11" s="190">
        <v>1.7</v>
      </c>
      <c r="T11" s="189">
        <v>37.539000000000001</v>
      </c>
      <c r="U11" s="188">
        <v>1.3</v>
      </c>
      <c r="V11" s="192">
        <v>29.402999999999999</v>
      </c>
      <c r="W11" s="166">
        <v>359.3</v>
      </c>
      <c r="Y11" s="231" t="str">
        <f>+LOOKUP(B11,COD_FIN!$C$5:$C$56,COD_FIN!$B$5:$B$56)</f>
        <v>LAP</v>
      </c>
      <c r="Z11" s="188">
        <f>+(4.136*K11+3.086*M11-0.005*H11-1.633*S11+2.904*U11-10.921*Q11)*3.2</f>
        <v>359.25216</v>
      </c>
    </row>
    <row r="12" spans="1:26" x14ac:dyDescent="0.3">
      <c r="A12" s="209">
        <f>A11+1</f>
        <v>2</v>
      </c>
      <c r="B12" s="181">
        <v>3600001</v>
      </c>
      <c r="C12" s="182">
        <v>102340</v>
      </c>
      <c r="D12" s="183" t="s">
        <v>280</v>
      </c>
      <c r="E12" s="184">
        <v>40878</v>
      </c>
      <c r="F12" s="185">
        <v>42461</v>
      </c>
      <c r="G12" s="186">
        <v>95</v>
      </c>
      <c r="H12" s="187">
        <v>503.6</v>
      </c>
      <c r="I12" s="187">
        <v>48.015000000000001</v>
      </c>
      <c r="J12" s="186">
        <v>3</v>
      </c>
      <c r="K12" s="188">
        <v>20.6</v>
      </c>
      <c r="L12" s="189">
        <v>44.021999999999998</v>
      </c>
      <c r="M12" s="188">
        <v>11</v>
      </c>
      <c r="N12" s="189">
        <v>35.67</v>
      </c>
      <c r="O12" s="190">
        <v>41.8</v>
      </c>
      <c r="P12" s="189">
        <v>28.623000000000001</v>
      </c>
      <c r="Q12" s="191">
        <v>-0.17</v>
      </c>
      <c r="R12" s="189">
        <v>35.9</v>
      </c>
      <c r="S12" s="190">
        <v>1.3</v>
      </c>
      <c r="T12" s="189">
        <v>21.33</v>
      </c>
      <c r="U12" s="188">
        <v>-4.9000000000000004</v>
      </c>
      <c r="V12" s="192">
        <v>12.321999999999999</v>
      </c>
      <c r="W12" s="166">
        <v>326.8</v>
      </c>
      <c r="Y12" s="231" t="str">
        <f>+LOOKUP(B12,COD_FIN!$C$5:$C$56,COD_FIN!$B$5:$B$56)</f>
        <v>MOS</v>
      </c>
      <c r="Z12" s="188">
        <f t="shared" ref="Z12:Z60" si="6">+(4.136*K12+3.086*M12-0.005*H12-1.633*S12+2.904*U12-10.921*Q12)*3.2</f>
        <v>326.82774400000005</v>
      </c>
    </row>
    <row r="13" spans="1:26" x14ac:dyDescent="0.3">
      <c r="A13" s="209">
        <f t="shared" ref="A13:A60" si="7">A12+1</f>
        <v>3</v>
      </c>
      <c r="B13" s="181">
        <v>106500002</v>
      </c>
      <c r="C13" s="182">
        <v>98068</v>
      </c>
      <c r="D13" s="183" t="s">
        <v>398</v>
      </c>
      <c r="E13" s="184">
        <v>40179</v>
      </c>
      <c r="F13" s="185">
        <v>42309</v>
      </c>
      <c r="G13" s="186">
        <v>212</v>
      </c>
      <c r="H13" s="187">
        <v>242.3</v>
      </c>
      <c r="I13" s="187">
        <v>47.304000000000002</v>
      </c>
      <c r="J13" s="186">
        <v>4</v>
      </c>
      <c r="K13" s="188">
        <v>16</v>
      </c>
      <c r="L13" s="189">
        <v>32.08</v>
      </c>
      <c r="M13" s="188">
        <v>10.4</v>
      </c>
      <c r="N13" s="189">
        <v>27.52</v>
      </c>
      <c r="O13" s="190">
        <v>22.7</v>
      </c>
      <c r="P13" s="189">
        <v>18.32</v>
      </c>
      <c r="Q13" s="191">
        <v>-0.2</v>
      </c>
      <c r="R13" s="189">
        <v>32.700000000000003</v>
      </c>
      <c r="S13" s="190">
        <v>1.6</v>
      </c>
      <c r="T13" s="189">
        <v>19.5</v>
      </c>
      <c r="U13" s="188">
        <v>-0.5</v>
      </c>
      <c r="V13" s="192">
        <v>11.218</v>
      </c>
      <c r="W13" s="166">
        <v>304.60000000000002</v>
      </c>
      <c r="Y13" s="231" t="str">
        <f>+LOOKUP(B13,COD_FIN!$C$5:$C$56,COD_FIN!$B$5:$B$56)</f>
        <v>GVI</v>
      </c>
      <c r="Z13" s="188">
        <f t="shared" si="6"/>
        <v>304.57056000000006</v>
      </c>
    </row>
    <row r="14" spans="1:26" x14ac:dyDescent="0.3">
      <c r="A14" s="209">
        <f t="shared" si="7"/>
        <v>4</v>
      </c>
      <c r="B14" s="181">
        <v>80001</v>
      </c>
      <c r="C14" s="182">
        <v>91821</v>
      </c>
      <c r="D14" s="183" t="s">
        <v>148</v>
      </c>
      <c r="E14" s="184">
        <v>39326</v>
      </c>
      <c r="F14" s="185">
        <v>42309</v>
      </c>
      <c r="G14" s="186">
        <v>165</v>
      </c>
      <c r="H14" s="187">
        <v>349</v>
      </c>
      <c r="I14" s="187">
        <v>59.170999999999999</v>
      </c>
      <c r="J14" s="186">
        <v>5</v>
      </c>
      <c r="K14" s="188">
        <v>13.3</v>
      </c>
      <c r="L14" s="189">
        <v>47.256</v>
      </c>
      <c r="M14" s="188">
        <v>11.4</v>
      </c>
      <c r="N14" s="189">
        <v>40.655999999999999</v>
      </c>
      <c r="O14" s="190">
        <v>24.9</v>
      </c>
      <c r="P14" s="189">
        <v>29.128</v>
      </c>
      <c r="Q14" s="191">
        <v>-0.14000000000000001</v>
      </c>
      <c r="R14" s="189">
        <v>35.6</v>
      </c>
      <c r="S14" s="190">
        <v>-0.9</v>
      </c>
      <c r="T14" s="189">
        <v>29.7</v>
      </c>
      <c r="U14" s="188">
        <v>-0.5</v>
      </c>
      <c r="V14" s="192">
        <v>18.16</v>
      </c>
      <c r="W14" s="166">
        <v>288</v>
      </c>
      <c r="Y14" s="231" t="str">
        <f>+LOOKUP(B14,COD_FIN!$C$5:$C$56,COD_FIN!$B$5:$B$56)</f>
        <v>SLU</v>
      </c>
      <c r="Z14" s="188">
        <f t="shared" si="6"/>
        <v>287.97068800000005</v>
      </c>
    </row>
    <row r="15" spans="1:26" x14ac:dyDescent="0.3">
      <c r="A15" s="209">
        <f t="shared" si="7"/>
        <v>5</v>
      </c>
      <c r="B15" s="181">
        <v>2840001</v>
      </c>
      <c r="C15" s="182">
        <v>91247</v>
      </c>
      <c r="D15" s="183" t="s">
        <v>306</v>
      </c>
      <c r="E15" s="184">
        <v>39539</v>
      </c>
      <c r="F15" s="185">
        <v>42461</v>
      </c>
      <c r="G15" s="186">
        <v>118</v>
      </c>
      <c r="H15" s="187">
        <v>512.5</v>
      </c>
      <c r="I15" s="187">
        <v>59.01</v>
      </c>
      <c r="J15" s="186">
        <v>6</v>
      </c>
      <c r="K15" s="188">
        <v>14</v>
      </c>
      <c r="L15" s="189">
        <v>48.847999999999999</v>
      </c>
      <c r="M15" s="188">
        <v>11.2</v>
      </c>
      <c r="N15" s="189">
        <v>40.936</v>
      </c>
      <c r="O15" s="190">
        <v>38</v>
      </c>
      <c r="P15" s="189">
        <v>32.25</v>
      </c>
      <c r="Q15" s="191">
        <v>-0.2</v>
      </c>
      <c r="R15" s="189">
        <v>38.9</v>
      </c>
      <c r="S15" s="190">
        <v>2</v>
      </c>
      <c r="T15" s="189">
        <v>29.545000000000002</v>
      </c>
      <c r="U15" s="188">
        <v>-1.2</v>
      </c>
      <c r="V15" s="192">
        <v>21.140999999999998</v>
      </c>
      <c r="W15" s="166">
        <v>273.10000000000002</v>
      </c>
      <c r="Y15" s="231" t="str">
        <f>+LOOKUP(B15,COD_FIN!$C$5:$C$56,COD_FIN!$B$5:$B$56)</f>
        <v>LAP</v>
      </c>
      <c r="Z15" s="188">
        <f t="shared" si="6"/>
        <v>273.08192000000003</v>
      </c>
    </row>
    <row r="16" spans="1:26" x14ac:dyDescent="0.3">
      <c r="A16" s="209">
        <f t="shared" si="7"/>
        <v>6</v>
      </c>
      <c r="B16" s="181">
        <v>2840001</v>
      </c>
      <c r="C16" s="182">
        <v>93866</v>
      </c>
      <c r="D16" s="183" t="s">
        <v>78</v>
      </c>
      <c r="E16" s="184">
        <v>39845</v>
      </c>
      <c r="F16" s="185">
        <v>42186</v>
      </c>
      <c r="G16" s="186">
        <v>305</v>
      </c>
      <c r="H16" s="187">
        <v>350.9</v>
      </c>
      <c r="I16" s="187">
        <v>63.58</v>
      </c>
      <c r="J16" s="186">
        <v>5</v>
      </c>
      <c r="K16" s="188">
        <v>13.5</v>
      </c>
      <c r="L16" s="189">
        <v>53.19</v>
      </c>
      <c r="M16" s="188">
        <v>12</v>
      </c>
      <c r="N16" s="189">
        <v>45.18</v>
      </c>
      <c r="O16" s="190">
        <v>38.700000000000003</v>
      </c>
      <c r="P16" s="189">
        <v>37.08</v>
      </c>
      <c r="Q16" s="191">
        <v>-0.08</v>
      </c>
      <c r="R16" s="189">
        <v>44.9</v>
      </c>
      <c r="S16" s="190">
        <v>-0.3</v>
      </c>
      <c r="T16" s="189">
        <v>33.4</v>
      </c>
      <c r="U16" s="188">
        <v>-2.9</v>
      </c>
      <c r="V16" s="192">
        <v>22.88</v>
      </c>
      <c r="W16" s="166">
        <v>269</v>
      </c>
      <c r="Y16" s="231" t="str">
        <f>+LOOKUP(B16,COD_FIN!$C$5:$C$56,COD_FIN!$B$5:$B$56)</f>
        <v>LAP</v>
      </c>
      <c r="Z16" s="188">
        <f t="shared" si="6"/>
        <v>268.97753600000004</v>
      </c>
    </row>
    <row r="17" spans="1:26" x14ac:dyDescent="0.3">
      <c r="A17" s="209">
        <f t="shared" si="7"/>
        <v>7</v>
      </c>
      <c r="B17" s="181">
        <v>550003</v>
      </c>
      <c r="C17" s="182">
        <v>98797</v>
      </c>
      <c r="D17" s="183" t="s">
        <v>123</v>
      </c>
      <c r="E17" s="184">
        <v>40422</v>
      </c>
      <c r="F17" s="185">
        <v>42339</v>
      </c>
      <c r="G17" s="186">
        <v>34</v>
      </c>
      <c r="H17" s="187">
        <v>693.9</v>
      </c>
      <c r="I17" s="187">
        <v>51.648000000000003</v>
      </c>
      <c r="J17" s="186">
        <v>4</v>
      </c>
      <c r="K17" s="188">
        <v>12.6</v>
      </c>
      <c r="L17" s="189">
        <v>46.71</v>
      </c>
      <c r="M17" s="188">
        <v>16.600000000000001</v>
      </c>
      <c r="N17" s="189">
        <v>41.22</v>
      </c>
      <c r="O17" s="190">
        <v>33.5</v>
      </c>
      <c r="P17" s="189">
        <v>28.98</v>
      </c>
      <c r="Q17" s="191">
        <v>-0.26</v>
      </c>
      <c r="R17" s="189">
        <v>39.299999999999997</v>
      </c>
      <c r="S17" s="190">
        <v>-0.2</v>
      </c>
      <c r="T17" s="189">
        <v>27.579000000000001</v>
      </c>
      <c r="U17" s="188">
        <v>-6.7</v>
      </c>
      <c r="V17" s="192">
        <v>19.312000000000001</v>
      </c>
      <c r="W17" s="166">
        <v>267.5</v>
      </c>
      <c r="Y17" s="231" t="str">
        <f>+LOOKUP(B17,COD_FIN!$C$5:$C$56,COD_FIN!$B$5:$B$56)</f>
        <v>HLP</v>
      </c>
      <c r="Z17" s="188">
        <f t="shared" si="6"/>
        <v>267.45907200000005</v>
      </c>
    </row>
    <row r="18" spans="1:26" x14ac:dyDescent="0.3">
      <c r="A18" s="209">
        <f t="shared" si="7"/>
        <v>8</v>
      </c>
      <c r="B18" s="181">
        <v>3600001</v>
      </c>
      <c r="C18" s="182">
        <v>101940</v>
      </c>
      <c r="D18" s="183" t="s">
        <v>280</v>
      </c>
      <c r="E18" s="184">
        <v>40817</v>
      </c>
      <c r="F18" s="185">
        <v>42401</v>
      </c>
      <c r="G18" s="186">
        <v>169</v>
      </c>
      <c r="H18" s="187">
        <v>605.5</v>
      </c>
      <c r="I18" s="187">
        <v>52.5</v>
      </c>
      <c r="J18" s="186">
        <v>3</v>
      </c>
      <c r="K18" s="188">
        <v>14.3</v>
      </c>
      <c r="L18" s="189">
        <v>48.453000000000003</v>
      </c>
      <c r="M18" s="188">
        <v>10.7</v>
      </c>
      <c r="N18" s="189">
        <v>39.618000000000002</v>
      </c>
      <c r="O18" s="190">
        <v>38.700000000000003</v>
      </c>
      <c r="P18" s="189">
        <v>31.806000000000001</v>
      </c>
      <c r="Q18" s="191">
        <v>-0.13</v>
      </c>
      <c r="R18" s="189">
        <v>38.4</v>
      </c>
      <c r="S18" s="190">
        <v>-1.5</v>
      </c>
      <c r="T18" s="189">
        <v>25.1</v>
      </c>
      <c r="U18" s="188">
        <v>-4.0999999999999996</v>
      </c>
      <c r="V18" s="192">
        <v>12.871</v>
      </c>
      <c r="W18" s="166">
        <v>259.5</v>
      </c>
      <c r="Y18" s="231" t="str">
        <f>+LOOKUP(B18,COD_FIN!$C$5:$C$56,COD_FIN!$B$5:$B$56)</f>
        <v>MOS</v>
      </c>
      <c r="Z18" s="188">
        <f t="shared" si="6"/>
        <v>259.52105599999999</v>
      </c>
    </row>
    <row r="19" spans="1:26" x14ac:dyDescent="0.3">
      <c r="A19" s="209">
        <f t="shared" si="7"/>
        <v>9</v>
      </c>
      <c r="B19" s="181">
        <v>102960001</v>
      </c>
      <c r="C19" s="182">
        <v>84560</v>
      </c>
      <c r="D19" s="183" t="s">
        <v>88</v>
      </c>
      <c r="E19" s="184">
        <v>38718</v>
      </c>
      <c r="F19" s="185">
        <v>42339</v>
      </c>
      <c r="G19" s="186">
        <v>253</v>
      </c>
      <c r="H19" s="187">
        <v>426.3</v>
      </c>
      <c r="I19" s="187">
        <v>68.97</v>
      </c>
      <c r="J19" s="186">
        <v>8</v>
      </c>
      <c r="K19" s="188">
        <v>10.3</v>
      </c>
      <c r="L19" s="189">
        <v>54.99</v>
      </c>
      <c r="M19" s="188">
        <v>11.1</v>
      </c>
      <c r="N19" s="189">
        <v>49.23</v>
      </c>
      <c r="O19" s="190">
        <v>20.5</v>
      </c>
      <c r="P19" s="189">
        <v>38.520000000000003</v>
      </c>
      <c r="Q19" s="191">
        <v>0.03</v>
      </c>
      <c r="R19" s="189">
        <v>46.6</v>
      </c>
      <c r="S19" s="190">
        <v>1.3</v>
      </c>
      <c r="T19" s="189">
        <v>39.5</v>
      </c>
      <c r="U19" s="188">
        <v>2.8</v>
      </c>
      <c r="V19" s="192">
        <v>30.527999999999999</v>
      </c>
      <c r="W19" s="166">
        <v>257.3</v>
      </c>
      <c r="Y19" s="231" t="str">
        <f>+LOOKUP(B19,COD_FIN!$C$5:$C$56,COD_FIN!$B$5:$B$56)</f>
        <v>HLM</v>
      </c>
      <c r="Z19" s="188">
        <f>+(4.136*K19+3.086*M19-0.005*H19-1.633*S19+2.904*U19-10.921*Q19)*3.2</f>
        <v>257.29462400000006</v>
      </c>
    </row>
    <row r="20" spans="1:26" x14ac:dyDescent="0.3">
      <c r="A20" s="209">
        <f t="shared" si="7"/>
        <v>10</v>
      </c>
      <c r="B20" s="181">
        <v>2760001</v>
      </c>
      <c r="C20" s="182">
        <v>89571</v>
      </c>
      <c r="D20" s="183" t="s">
        <v>78</v>
      </c>
      <c r="E20" s="184">
        <v>39356</v>
      </c>
      <c r="F20" s="185">
        <v>42491</v>
      </c>
      <c r="G20" s="186">
        <v>54</v>
      </c>
      <c r="H20" s="187">
        <v>134.1</v>
      </c>
      <c r="I20" s="187">
        <v>55.341000000000001</v>
      </c>
      <c r="J20" s="186">
        <v>6</v>
      </c>
      <c r="K20" s="188">
        <v>17.399999999999999</v>
      </c>
      <c r="L20" s="189">
        <v>45.39</v>
      </c>
      <c r="M20" s="188">
        <v>5.5</v>
      </c>
      <c r="N20" s="189">
        <v>40.375</v>
      </c>
      <c r="O20" s="190">
        <v>21.7</v>
      </c>
      <c r="P20" s="189">
        <v>29.495000000000001</v>
      </c>
      <c r="Q20" s="191">
        <v>0.11</v>
      </c>
      <c r="R20" s="189">
        <v>40.799999999999997</v>
      </c>
      <c r="S20" s="190">
        <v>-0.4</v>
      </c>
      <c r="T20" s="189">
        <v>31.187999999999999</v>
      </c>
      <c r="U20" s="188">
        <v>-2.8</v>
      </c>
      <c r="V20" s="192">
        <v>23.402999999999999</v>
      </c>
      <c r="W20" s="166">
        <v>254.7</v>
      </c>
      <c r="Y20" s="231" t="str">
        <f>+LOOKUP(B20,COD_FIN!$C$5:$C$56,COD_FIN!$B$5:$B$56)</f>
        <v>DRV</v>
      </c>
      <c r="Z20" s="188">
        <f t="shared" si="6"/>
        <v>254.68668799999998</v>
      </c>
    </row>
    <row r="21" spans="1:26" x14ac:dyDescent="0.3">
      <c r="A21" s="209">
        <f t="shared" si="7"/>
        <v>11</v>
      </c>
      <c r="B21" s="181">
        <v>3600001</v>
      </c>
      <c r="C21" s="182">
        <v>85780</v>
      </c>
      <c r="D21" s="183" t="s">
        <v>40</v>
      </c>
      <c r="E21" s="184">
        <v>38869</v>
      </c>
      <c r="F21" s="185">
        <v>42339</v>
      </c>
      <c r="G21" s="186">
        <v>214</v>
      </c>
      <c r="H21" s="187">
        <v>406.7</v>
      </c>
      <c r="I21" s="187">
        <v>61.911999999999999</v>
      </c>
      <c r="J21" s="186">
        <v>7</v>
      </c>
      <c r="K21" s="188">
        <v>10</v>
      </c>
      <c r="L21" s="189">
        <v>51.688000000000002</v>
      </c>
      <c r="M21" s="188">
        <v>11.6</v>
      </c>
      <c r="N21" s="189">
        <v>43.406999999999996</v>
      </c>
      <c r="O21" s="190">
        <v>31.3</v>
      </c>
      <c r="P21" s="189">
        <v>33.67</v>
      </c>
      <c r="Q21" s="191">
        <v>0.27</v>
      </c>
      <c r="R21" s="189">
        <v>39.1</v>
      </c>
      <c r="S21" s="190">
        <v>2.9</v>
      </c>
      <c r="T21" s="189">
        <v>31.184999999999999</v>
      </c>
      <c r="U21" s="188">
        <v>3.9</v>
      </c>
      <c r="V21" s="192">
        <v>22.263999999999999</v>
      </c>
      <c r="W21" s="166">
        <v>252</v>
      </c>
      <c r="Y21" s="231" t="str">
        <f>+LOOKUP(B21,COD_FIN!$C$5:$C$56,COD_FIN!$B$5:$B$56)</f>
        <v>MOS</v>
      </c>
      <c r="Z21" s="188">
        <f t="shared" si="6"/>
        <v>252.04905600000004</v>
      </c>
    </row>
    <row r="22" spans="1:26" x14ac:dyDescent="0.3">
      <c r="A22" s="209">
        <f t="shared" si="7"/>
        <v>12</v>
      </c>
      <c r="B22" s="181">
        <v>550003</v>
      </c>
      <c r="C22" s="182">
        <v>86823</v>
      </c>
      <c r="D22" s="183" t="s">
        <v>321</v>
      </c>
      <c r="E22" s="184">
        <v>38961</v>
      </c>
      <c r="F22" s="185">
        <v>42125</v>
      </c>
      <c r="G22" s="186">
        <v>246</v>
      </c>
      <c r="H22" s="187">
        <v>288.60000000000002</v>
      </c>
      <c r="I22" s="187">
        <v>63.91</v>
      </c>
      <c r="J22" s="186">
        <v>6</v>
      </c>
      <c r="K22" s="188">
        <v>14.4</v>
      </c>
      <c r="L22" s="189">
        <v>45.65</v>
      </c>
      <c r="M22" s="188">
        <v>7.4</v>
      </c>
      <c r="N22" s="189">
        <v>42.57</v>
      </c>
      <c r="O22" s="190">
        <v>33</v>
      </c>
      <c r="P22" s="189">
        <v>30.788</v>
      </c>
      <c r="Q22" s="191">
        <v>-0.01</v>
      </c>
      <c r="R22" s="189">
        <v>39.799999999999997</v>
      </c>
      <c r="S22" s="190">
        <v>4.5999999999999996</v>
      </c>
      <c r="T22" s="189">
        <v>38.5</v>
      </c>
      <c r="U22" s="188">
        <v>1.5</v>
      </c>
      <c r="V22" s="192">
        <v>28.187999999999999</v>
      </c>
      <c r="W22" s="166">
        <v>249.3</v>
      </c>
      <c r="Y22" s="231" t="str">
        <f>+LOOKUP(B22,COD_FIN!$C$5:$C$56,COD_FIN!$B$5:$B$56)</f>
        <v>HLP</v>
      </c>
      <c r="Z22" s="188">
        <f t="shared" si="6"/>
        <v>249.29667200000006</v>
      </c>
    </row>
    <row r="23" spans="1:26" x14ac:dyDescent="0.3">
      <c r="A23" s="209">
        <f t="shared" si="7"/>
        <v>13</v>
      </c>
      <c r="B23" s="181">
        <v>3600001</v>
      </c>
      <c r="C23" s="182">
        <v>98123</v>
      </c>
      <c r="D23" s="183" t="s">
        <v>311</v>
      </c>
      <c r="E23" s="184">
        <v>40269</v>
      </c>
      <c r="F23" s="185">
        <v>42430</v>
      </c>
      <c r="G23" s="186">
        <v>117</v>
      </c>
      <c r="H23" s="187">
        <v>342.7</v>
      </c>
      <c r="I23" s="187">
        <v>59.945999999999998</v>
      </c>
      <c r="J23" s="186">
        <v>5</v>
      </c>
      <c r="K23" s="188">
        <v>10</v>
      </c>
      <c r="L23" s="189">
        <v>51.567999999999998</v>
      </c>
      <c r="M23" s="188">
        <v>10.6</v>
      </c>
      <c r="N23" s="189">
        <v>44.088000000000001</v>
      </c>
      <c r="O23" s="190">
        <v>26.2</v>
      </c>
      <c r="P23" s="189">
        <v>33.968000000000004</v>
      </c>
      <c r="Q23" s="191">
        <v>-0.03</v>
      </c>
      <c r="R23" s="189">
        <v>42.1</v>
      </c>
      <c r="S23" s="190">
        <v>-6.7</v>
      </c>
      <c r="T23" s="189">
        <v>30.643999999999998</v>
      </c>
      <c r="U23" s="188">
        <v>-2.2000000000000002</v>
      </c>
      <c r="V23" s="192">
        <v>21.28</v>
      </c>
      <c r="W23" s="166">
        <v>247.2</v>
      </c>
      <c r="Y23" s="231" t="str">
        <f>+LOOKUP(B23,COD_FIN!$C$5:$C$56,COD_FIN!$B$5:$B$56)</f>
        <v>MOS</v>
      </c>
      <c r="Z23" s="188">
        <f t="shared" si="6"/>
        <v>247.16169600000001</v>
      </c>
    </row>
    <row r="24" spans="1:26" x14ac:dyDescent="0.3">
      <c r="A24" s="209">
        <f t="shared" si="7"/>
        <v>14</v>
      </c>
      <c r="B24" s="181">
        <v>3600001</v>
      </c>
      <c r="C24" s="182">
        <v>96195</v>
      </c>
      <c r="D24" s="183">
        <v>5395130872</v>
      </c>
      <c r="E24" s="184">
        <v>39904</v>
      </c>
      <c r="F24" s="185">
        <v>42522</v>
      </c>
      <c r="G24" s="186">
        <v>40</v>
      </c>
      <c r="H24" s="187">
        <v>124.1</v>
      </c>
      <c r="I24" s="187">
        <v>52.923999999999999</v>
      </c>
      <c r="J24" s="186">
        <v>6</v>
      </c>
      <c r="K24" s="188">
        <v>15</v>
      </c>
      <c r="L24" s="189">
        <v>46.283999999999999</v>
      </c>
      <c r="M24" s="188">
        <v>4</v>
      </c>
      <c r="N24" s="189">
        <v>36.287999999999997</v>
      </c>
      <c r="O24" s="190">
        <v>22.2</v>
      </c>
      <c r="P24" s="189">
        <v>31.667999999999999</v>
      </c>
      <c r="Q24" s="191">
        <v>-0.02</v>
      </c>
      <c r="R24" s="189">
        <v>36.9</v>
      </c>
      <c r="S24" s="190">
        <v>0.3</v>
      </c>
      <c r="T24" s="189">
        <v>22.172000000000001</v>
      </c>
      <c r="U24" s="188">
        <v>1</v>
      </c>
      <c r="V24" s="192">
        <v>14.355</v>
      </c>
      <c r="W24" s="166">
        <v>244.5</v>
      </c>
      <c r="Y24" s="231" t="str">
        <f>+LOOKUP(B24,COD_FIN!$C$5:$C$56,COD_FIN!$B$5:$B$56)</f>
        <v>MOS</v>
      </c>
      <c r="Z24" s="188">
        <f t="shared" si="6"/>
        <v>244.46726399999994</v>
      </c>
    </row>
    <row r="25" spans="1:26" x14ac:dyDescent="0.3">
      <c r="A25" s="209">
        <f t="shared" si="7"/>
        <v>15</v>
      </c>
      <c r="B25" s="181">
        <v>3600001</v>
      </c>
      <c r="C25" s="182">
        <v>99533</v>
      </c>
      <c r="D25" s="183" t="s">
        <v>366</v>
      </c>
      <c r="E25" s="184">
        <v>40513</v>
      </c>
      <c r="F25" s="185">
        <v>42339</v>
      </c>
      <c r="G25" s="186">
        <v>204</v>
      </c>
      <c r="H25" s="187">
        <v>515.4</v>
      </c>
      <c r="I25" s="187">
        <v>51.466999999999999</v>
      </c>
      <c r="J25" s="186">
        <v>3</v>
      </c>
      <c r="K25" s="188">
        <v>10.6</v>
      </c>
      <c r="L25" s="189">
        <v>46.045999999999999</v>
      </c>
      <c r="M25" s="188">
        <v>15.2</v>
      </c>
      <c r="N25" s="189">
        <v>36.673000000000002</v>
      </c>
      <c r="O25" s="190">
        <v>51.9</v>
      </c>
      <c r="P25" s="189">
        <v>30.212</v>
      </c>
      <c r="Q25" s="191">
        <v>0.02</v>
      </c>
      <c r="R25" s="189">
        <v>36.1</v>
      </c>
      <c r="S25" s="190">
        <v>-0.2</v>
      </c>
      <c r="T25" s="189">
        <v>21.922000000000001</v>
      </c>
      <c r="U25" s="188">
        <v>-4.3</v>
      </c>
      <c r="V25" s="192">
        <v>12.688000000000001</v>
      </c>
      <c r="W25" s="166">
        <v>242.5</v>
      </c>
      <c r="Y25" s="231" t="str">
        <f>+LOOKUP(B25,COD_FIN!$C$5:$C$56,COD_FIN!$B$5:$B$56)</f>
        <v>MOS</v>
      </c>
      <c r="Z25" s="188">
        <f t="shared" si="6"/>
        <v>242.53689599999998</v>
      </c>
    </row>
    <row r="26" spans="1:26" x14ac:dyDescent="0.3">
      <c r="A26" s="209">
        <f t="shared" si="7"/>
        <v>16</v>
      </c>
      <c r="B26" s="181">
        <v>3600001</v>
      </c>
      <c r="C26" s="182">
        <v>104595</v>
      </c>
      <c r="D26" s="183" t="s">
        <v>334</v>
      </c>
      <c r="E26" s="184">
        <v>41244</v>
      </c>
      <c r="F26" s="185">
        <v>42309</v>
      </c>
      <c r="G26" s="186">
        <v>258</v>
      </c>
      <c r="H26" s="187">
        <v>474.7</v>
      </c>
      <c r="I26" s="187">
        <v>46.433999999999997</v>
      </c>
      <c r="J26" s="186">
        <v>2</v>
      </c>
      <c r="K26" s="188">
        <v>9</v>
      </c>
      <c r="L26" s="189">
        <v>41.029000000000003</v>
      </c>
      <c r="M26" s="188">
        <v>13.2</v>
      </c>
      <c r="N26" s="189">
        <v>33.463999999999999</v>
      </c>
      <c r="O26" s="190">
        <v>36.4</v>
      </c>
      <c r="P26" s="189">
        <v>27.73</v>
      </c>
      <c r="Q26" s="191">
        <v>0.03</v>
      </c>
      <c r="R26" s="189">
        <v>33.9</v>
      </c>
      <c r="S26" s="190">
        <v>-2.2999999999999998</v>
      </c>
      <c r="T26" s="189">
        <v>19.2</v>
      </c>
      <c r="U26" s="188">
        <v>-1.7</v>
      </c>
      <c r="V26" s="192">
        <v>8.5259999999999998</v>
      </c>
      <c r="W26" s="166">
        <v>237</v>
      </c>
      <c r="Y26" s="231" t="str">
        <f>+LOOKUP(B26,COD_FIN!$C$5:$C$56,COD_FIN!$B$5:$B$56)</f>
        <v>MOS</v>
      </c>
      <c r="Z26" s="188">
        <f t="shared" si="6"/>
        <v>237.046944</v>
      </c>
    </row>
    <row r="27" spans="1:26" x14ac:dyDescent="0.3">
      <c r="A27" s="209">
        <f t="shared" si="7"/>
        <v>17</v>
      </c>
      <c r="B27" s="181">
        <v>3600001</v>
      </c>
      <c r="C27" s="182">
        <v>99547</v>
      </c>
      <c r="D27" s="183" t="s">
        <v>363</v>
      </c>
      <c r="E27" s="184">
        <v>40452</v>
      </c>
      <c r="F27" s="185">
        <v>42401</v>
      </c>
      <c r="G27" s="186">
        <v>166</v>
      </c>
      <c r="H27" s="187">
        <v>619.29999999999995</v>
      </c>
      <c r="I27" s="187">
        <v>52.395000000000003</v>
      </c>
      <c r="J27" s="186">
        <v>3</v>
      </c>
      <c r="K27" s="188">
        <v>15.8</v>
      </c>
      <c r="L27" s="189">
        <v>47.012</v>
      </c>
      <c r="M27" s="188">
        <v>8.6</v>
      </c>
      <c r="N27" s="189">
        <v>38.548000000000002</v>
      </c>
      <c r="O27" s="190">
        <v>35.799999999999997</v>
      </c>
      <c r="P27" s="189">
        <v>30.268000000000001</v>
      </c>
      <c r="Q27" s="191">
        <v>-0.04</v>
      </c>
      <c r="R27" s="189">
        <v>37.700000000000003</v>
      </c>
      <c r="S27" s="190">
        <v>2.7</v>
      </c>
      <c r="T27" s="189">
        <v>23.327999999999999</v>
      </c>
      <c r="U27" s="188">
        <v>-4.4000000000000004</v>
      </c>
      <c r="V27" s="192">
        <v>12.81</v>
      </c>
      <c r="W27" s="166">
        <v>230.5</v>
      </c>
      <c r="Y27" s="231" t="str">
        <f>+LOOKUP(B27,COD_FIN!$C$5:$C$56,COD_FIN!$B$5:$B$56)</f>
        <v>MOS</v>
      </c>
      <c r="Z27" s="188">
        <f t="shared" si="6"/>
        <v>230.53452800000002</v>
      </c>
    </row>
    <row r="28" spans="1:26" x14ac:dyDescent="0.3">
      <c r="A28" s="209">
        <f t="shared" si="7"/>
        <v>18</v>
      </c>
      <c r="B28" s="181">
        <v>3600001</v>
      </c>
      <c r="C28" s="182">
        <v>102341</v>
      </c>
      <c r="D28" s="183" t="s">
        <v>280</v>
      </c>
      <c r="E28" s="184">
        <v>40878</v>
      </c>
      <c r="F28" s="185">
        <v>42491</v>
      </c>
      <c r="G28" s="186">
        <v>72</v>
      </c>
      <c r="H28" s="187">
        <v>177.9</v>
      </c>
      <c r="I28" s="187">
        <v>46.17</v>
      </c>
      <c r="J28" s="186">
        <v>3</v>
      </c>
      <c r="K28" s="188">
        <v>14.5</v>
      </c>
      <c r="L28" s="189">
        <v>40.479999999999997</v>
      </c>
      <c r="M28" s="188">
        <v>8.8000000000000007</v>
      </c>
      <c r="N28" s="189">
        <v>32.880000000000003</v>
      </c>
      <c r="O28" s="190">
        <v>27</v>
      </c>
      <c r="P28" s="189">
        <v>26.16</v>
      </c>
      <c r="Q28" s="191">
        <v>0.01</v>
      </c>
      <c r="R28" s="189">
        <v>36.1</v>
      </c>
      <c r="S28" s="190">
        <v>-1.6</v>
      </c>
      <c r="T28" s="189">
        <v>20.88</v>
      </c>
      <c r="U28" s="188">
        <v>-6.1</v>
      </c>
      <c r="V28" s="192">
        <v>12.505000000000001</v>
      </c>
      <c r="W28" s="166">
        <v>227.3</v>
      </c>
      <c r="Y28" s="231" t="str">
        <f>+LOOKUP(B28,COD_FIN!$C$5:$C$56,COD_FIN!$B$5:$B$56)</f>
        <v>MOS</v>
      </c>
      <c r="Z28" s="188">
        <f t="shared" si="6"/>
        <v>227.29116800000003</v>
      </c>
    </row>
    <row r="29" spans="1:26" x14ac:dyDescent="0.3">
      <c r="A29" s="209">
        <f t="shared" si="7"/>
        <v>19</v>
      </c>
      <c r="B29" s="181">
        <v>3600001</v>
      </c>
      <c r="C29" s="182">
        <v>104606</v>
      </c>
      <c r="D29" s="183" t="s">
        <v>366</v>
      </c>
      <c r="E29" s="184">
        <v>41306</v>
      </c>
      <c r="F29" s="185">
        <v>42491</v>
      </c>
      <c r="G29" s="186">
        <v>51</v>
      </c>
      <c r="H29" s="187">
        <v>287</v>
      </c>
      <c r="I29" s="187">
        <v>35.883000000000003</v>
      </c>
      <c r="J29" s="186">
        <v>2</v>
      </c>
      <c r="K29" s="188">
        <v>12.2</v>
      </c>
      <c r="L29" s="189">
        <v>35.15</v>
      </c>
      <c r="M29" s="188">
        <v>9.6999999999999993</v>
      </c>
      <c r="N29" s="189">
        <v>27.602</v>
      </c>
      <c r="O29" s="190">
        <v>26.3</v>
      </c>
      <c r="P29" s="189">
        <v>22.643999999999998</v>
      </c>
      <c r="Q29" s="191">
        <v>-0.09</v>
      </c>
      <c r="R29" s="189">
        <v>34</v>
      </c>
      <c r="S29" s="190">
        <v>-3.3</v>
      </c>
      <c r="T29" s="189">
        <v>14.625</v>
      </c>
      <c r="U29" s="188">
        <v>-5.0999999999999996</v>
      </c>
      <c r="V29" s="192">
        <v>9.5549999999999997</v>
      </c>
      <c r="W29" s="166">
        <v>225.7</v>
      </c>
      <c r="Y29" s="231" t="str">
        <f>+LOOKUP(B29,COD_FIN!$C$5:$C$56,COD_FIN!$B$5:$B$56)</f>
        <v>MOS</v>
      </c>
      <c r="Z29" s="188">
        <f t="shared" si="6"/>
        <v>225.66332799999998</v>
      </c>
    </row>
    <row r="30" spans="1:26" x14ac:dyDescent="0.3">
      <c r="A30" s="209">
        <f t="shared" si="7"/>
        <v>20</v>
      </c>
      <c r="B30" s="181">
        <v>3600001</v>
      </c>
      <c r="C30" s="182">
        <v>85776</v>
      </c>
      <c r="D30" s="183" t="s">
        <v>14</v>
      </c>
      <c r="E30" s="184">
        <v>38687</v>
      </c>
      <c r="F30" s="185">
        <v>42339</v>
      </c>
      <c r="G30" s="186">
        <v>231</v>
      </c>
      <c r="H30" s="187">
        <v>135</v>
      </c>
      <c r="I30" s="187">
        <v>61.451999999999998</v>
      </c>
      <c r="J30" s="186">
        <v>8</v>
      </c>
      <c r="K30" s="188">
        <v>9.4</v>
      </c>
      <c r="L30" s="189">
        <v>52.38</v>
      </c>
      <c r="M30" s="188">
        <v>7</v>
      </c>
      <c r="N30" s="189">
        <v>43.56</v>
      </c>
      <c r="O30" s="190">
        <v>19.100000000000001</v>
      </c>
      <c r="P30" s="189">
        <v>36.450000000000003</v>
      </c>
      <c r="Q30" s="191">
        <v>0.05</v>
      </c>
      <c r="R30" s="189">
        <v>39.200000000000003</v>
      </c>
      <c r="S30" s="190">
        <v>-0.4</v>
      </c>
      <c r="T30" s="189">
        <v>34.299999999999997</v>
      </c>
      <c r="U30" s="188">
        <v>3.3</v>
      </c>
      <c r="V30" s="192">
        <v>24.672000000000001</v>
      </c>
      <c r="W30" s="166">
        <v>222.4</v>
      </c>
      <c r="Y30" s="231" t="str">
        <f>+LOOKUP(B30,COD_FIN!$C$5:$C$56,COD_FIN!$B$5:$B$56)</f>
        <v>MOS</v>
      </c>
      <c r="Z30" s="188">
        <f t="shared" si="6"/>
        <v>222.38640000000007</v>
      </c>
    </row>
    <row r="31" spans="1:26" x14ac:dyDescent="0.3">
      <c r="A31" s="209">
        <f t="shared" si="7"/>
        <v>21</v>
      </c>
      <c r="B31" s="181">
        <v>2840001</v>
      </c>
      <c r="C31" s="182">
        <v>101433</v>
      </c>
      <c r="D31" s="183" t="s">
        <v>312</v>
      </c>
      <c r="E31" s="184">
        <v>40725</v>
      </c>
      <c r="F31" s="185">
        <v>42401</v>
      </c>
      <c r="G31" s="186">
        <v>180</v>
      </c>
      <c r="H31" s="187">
        <v>532.4</v>
      </c>
      <c r="I31" s="187">
        <v>52.08</v>
      </c>
      <c r="J31" s="186">
        <v>3</v>
      </c>
      <c r="K31" s="188">
        <v>9.6</v>
      </c>
      <c r="L31" s="189">
        <v>42.579000000000001</v>
      </c>
      <c r="M31" s="188">
        <v>12.5</v>
      </c>
      <c r="N31" s="189">
        <v>36.206000000000003</v>
      </c>
      <c r="O31" s="190">
        <v>47.8</v>
      </c>
      <c r="P31" s="189">
        <v>29.068000000000001</v>
      </c>
      <c r="Q31" s="191">
        <v>-0.22</v>
      </c>
      <c r="R31" s="189">
        <v>37.299999999999997</v>
      </c>
      <c r="S31" s="190">
        <v>0.7</v>
      </c>
      <c r="T31" s="189">
        <v>25.152000000000001</v>
      </c>
      <c r="U31" s="188">
        <v>-2.9</v>
      </c>
      <c r="V31" s="192">
        <v>14.151999999999999</v>
      </c>
      <c r="W31" s="166">
        <v>219.1</v>
      </c>
      <c r="Y31" s="231" t="str">
        <f>+LOOKUP(B31,COD_FIN!$C$5:$C$56,COD_FIN!$B$5:$B$56)</f>
        <v>LAP</v>
      </c>
      <c r="Z31" s="188">
        <f t="shared" si="6"/>
        <v>219.06086399999995</v>
      </c>
    </row>
    <row r="32" spans="1:26" x14ac:dyDescent="0.3">
      <c r="A32" s="209">
        <f t="shared" si="7"/>
        <v>22</v>
      </c>
      <c r="B32" s="181">
        <v>2840001</v>
      </c>
      <c r="C32" s="182">
        <v>105417</v>
      </c>
      <c r="D32" s="183" t="s">
        <v>362</v>
      </c>
      <c r="E32" s="184">
        <v>41426</v>
      </c>
      <c r="F32" s="185">
        <v>42278</v>
      </c>
      <c r="G32" s="186">
        <v>284</v>
      </c>
      <c r="H32" s="187">
        <v>545.29999999999995</v>
      </c>
      <c r="I32" s="187">
        <v>45.65</v>
      </c>
      <c r="J32" s="186">
        <v>1</v>
      </c>
      <c r="K32" s="188">
        <v>14.5</v>
      </c>
      <c r="L32" s="189">
        <v>37.979999999999997</v>
      </c>
      <c r="M32" s="188">
        <v>11.5</v>
      </c>
      <c r="N32" s="189">
        <v>31.5</v>
      </c>
      <c r="O32" s="190">
        <v>39.299999999999997</v>
      </c>
      <c r="P32" s="189">
        <v>22.23</v>
      </c>
      <c r="Q32" s="191">
        <v>-0.22</v>
      </c>
      <c r="R32" s="189">
        <v>33.9</v>
      </c>
      <c r="S32" s="190">
        <v>-1.3</v>
      </c>
      <c r="T32" s="189">
        <v>18.8</v>
      </c>
      <c r="U32" s="188">
        <v>-10.1</v>
      </c>
      <c r="V32" s="192">
        <v>7.056</v>
      </c>
      <c r="W32" s="166">
        <v>217.4</v>
      </c>
      <c r="Y32" s="231" t="str">
        <f>+LOOKUP(B32,COD_FIN!$C$5:$C$56,COD_FIN!$B$5:$B$56)</f>
        <v>LAP</v>
      </c>
      <c r="Z32" s="188">
        <f t="shared" si="6"/>
        <v>217.37478400000001</v>
      </c>
    </row>
    <row r="33" spans="1:26" x14ac:dyDescent="0.3">
      <c r="A33" s="209">
        <f t="shared" si="7"/>
        <v>23</v>
      </c>
      <c r="B33" s="181">
        <v>3600001</v>
      </c>
      <c r="C33" s="182">
        <v>102349</v>
      </c>
      <c r="D33" s="183" t="s">
        <v>334</v>
      </c>
      <c r="E33" s="184">
        <v>40909</v>
      </c>
      <c r="F33" s="185">
        <v>42461</v>
      </c>
      <c r="G33" s="186">
        <v>99</v>
      </c>
      <c r="H33" s="187">
        <v>474.8</v>
      </c>
      <c r="I33" s="187">
        <v>46.134</v>
      </c>
      <c r="J33" s="186">
        <v>3</v>
      </c>
      <c r="K33" s="188">
        <v>12.7</v>
      </c>
      <c r="L33" s="189">
        <v>43.412999999999997</v>
      </c>
      <c r="M33" s="188">
        <v>9.9</v>
      </c>
      <c r="N33" s="189">
        <v>33.93</v>
      </c>
      <c r="O33" s="190">
        <v>30.3</v>
      </c>
      <c r="P33" s="189">
        <v>28.013999999999999</v>
      </c>
      <c r="Q33" s="191">
        <v>0.09</v>
      </c>
      <c r="R33" s="189">
        <v>36.9</v>
      </c>
      <c r="S33" s="190">
        <v>-2.2000000000000002</v>
      </c>
      <c r="T33" s="189">
        <v>19.079999999999998</v>
      </c>
      <c r="U33" s="188">
        <v>-6.3</v>
      </c>
      <c r="V33" s="192">
        <v>11.468</v>
      </c>
      <c r="W33" s="166">
        <v>208.1</v>
      </c>
      <c r="Y33" s="231" t="str">
        <f>+LOOKUP(B33,COD_FIN!$C$5:$C$56,COD_FIN!$B$5:$B$56)</f>
        <v>MOS</v>
      </c>
      <c r="Z33" s="188">
        <f t="shared" si="6"/>
        <v>208.06115200000005</v>
      </c>
    </row>
    <row r="34" spans="1:26" x14ac:dyDescent="0.3">
      <c r="A34" s="209">
        <f t="shared" si="7"/>
        <v>24</v>
      </c>
      <c r="B34" s="181">
        <v>102960001</v>
      </c>
      <c r="C34" s="182">
        <v>96730</v>
      </c>
      <c r="D34" s="183" t="s">
        <v>123</v>
      </c>
      <c r="E34" s="184">
        <v>40238</v>
      </c>
      <c r="F34" s="185">
        <v>42217</v>
      </c>
      <c r="G34" s="186">
        <v>305</v>
      </c>
      <c r="H34" s="187">
        <v>329</v>
      </c>
      <c r="I34" s="187">
        <v>58.08</v>
      </c>
      <c r="J34" s="186">
        <v>4</v>
      </c>
      <c r="K34" s="188">
        <v>12</v>
      </c>
      <c r="L34" s="189">
        <v>43.56</v>
      </c>
      <c r="M34" s="188">
        <v>10.9</v>
      </c>
      <c r="N34" s="189">
        <v>40.32</v>
      </c>
      <c r="O34" s="190">
        <v>22.8</v>
      </c>
      <c r="P34" s="189">
        <v>26.01</v>
      </c>
      <c r="Q34" s="191">
        <v>-0.41</v>
      </c>
      <c r="R34" s="189">
        <v>38.6</v>
      </c>
      <c r="S34" s="190">
        <v>1.1000000000000001</v>
      </c>
      <c r="T34" s="189">
        <v>31</v>
      </c>
      <c r="U34" s="188">
        <v>-6.8</v>
      </c>
      <c r="V34" s="192">
        <v>19.170000000000002</v>
      </c>
      <c r="W34" s="166">
        <v>206.6</v>
      </c>
      <c r="Y34" s="231" t="str">
        <f>+LOOKUP(B34,COD_FIN!$C$5:$C$56,COD_FIN!$B$5:$B$56)</f>
        <v>HLM</v>
      </c>
      <c r="Z34" s="188">
        <f t="shared" si="6"/>
        <v>206.58723200000006</v>
      </c>
    </row>
    <row r="35" spans="1:26" x14ac:dyDescent="0.3">
      <c r="A35" s="209">
        <f t="shared" si="7"/>
        <v>25</v>
      </c>
      <c r="B35" s="181">
        <v>102960001</v>
      </c>
      <c r="C35" s="182">
        <v>96727</v>
      </c>
      <c r="D35" s="183" t="s">
        <v>124</v>
      </c>
      <c r="E35" s="184">
        <v>40238</v>
      </c>
      <c r="F35" s="185">
        <v>42430</v>
      </c>
      <c r="G35" s="186">
        <v>156</v>
      </c>
      <c r="H35" s="187">
        <v>438.1</v>
      </c>
      <c r="I35" s="187">
        <v>52.363999999999997</v>
      </c>
      <c r="J35" s="186">
        <v>4</v>
      </c>
      <c r="K35" s="188">
        <v>6.5</v>
      </c>
      <c r="L35" s="189">
        <v>35.68</v>
      </c>
      <c r="M35" s="188">
        <v>14.5</v>
      </c>
      <c r="N35" s="189">
        <v>36.450000000000003</v>
      </c>
      <c r="O35" s="190">
        <v>35.299999999999997</v>
      </c>
      <c r="P35" s="189">
        <v>22.05</v>
      </c>
      <c r="Q35" s="191">
        <v>-0.04</v>
      </c>
      <c r="R35" s="189">
        <v>32.700000000000003</v>
      </c>
      <c r="S35" s="190">
        <v>0.3</v>
      </c>
      <c r="T35" s="189">
        <v>24.347000000000001</v>
      </c>
      <c r="U35" s="188">
        <v>-1.7</v>
      </c>
      <c r="V35" s="192">
        <v>14.271000000000001</v>
      </c>
      <c r="W35" s="166">
        <v>206.2</v>
      </c>
      <c r="Y35" s="231" t="str">
        <f>+LOOKUP(B35,COD_FIN!$C$5:$C$56,COD_FIN!$B$5:$B$56)</f>
        <v>HLM</v>
      </c>
      <c r="Z35" s="188">
        <f t="shared" si="6"/>
        <v>206.24204799999998</v>
      </c>
    </row>
    <row r="36" spans="1:26" x14ac:dyDescent="0.3">
      <c r="A36" s="209">
        <f t="shared" si="7"/>
        <v>26</v>
      </c>
      <c r="B36" s="181">
        <v>106500002</v>
      </c>
      <c r="C36" s="182">
        <v>93440</v>
      </c>
      <c r="D36" s="183" t="s">
        <v>125</v>
      </c>
      <c r="E36" s="184">
        <v>39783</v>
      </c>
      <c r="F36" s="185">
        <v>42278</v>
      </c>
      <c r="G36" s="186">
        <v>241</v>
      </c>
      <c r="H36" s="187">
        <v>98.8</v>
      </c>
      <c r="I36" s="187">
        <v>61.149000000000001</v>
      </c>
      <c r="J36" s="186">
        <v>5</v>
      </c>
      <c r="K36" s="188">
        <v>13.7</v>
      </c>
      <c r="L36" s="189">
        <v>45.305</v>
      </c>
      <c r="M36" s="188">
        <v>9.8000000000000007</v>
      </c>
      <c r="N36" s="189">
        <v>40.375</v>
      </c>
      <c r="O36" s="190">
        <v>19.399999999999999</v>
      </c>
      <c r="P36" s="189">
        <v>28.9</v>
      </c>
      <c r="Q36" s="191">
        <v>0.03</v>
      </c>
      <c r="R36" s="189">
        <v>44.2</v>
      </c>
      <c r="S36" s="190">
        <v>5.0999999999999996</v>
      </c>
      <c r="T36" s="189">
        <v>31.184999999999999</v>
      </c>
      <c r="U36" s="188">
        <v>-4.7</v>
      </c>
      <c r="V36" s="192">
        <v>22.16</v>
      </c>
      <c r="W36" s="166">
        <v>205.1</v>
      </c>
      <c r="Y36" s="231" t="str">
        <f>+LOOKUP(B36,COD_FIN!$C$5:$C$56,COD_FIN!$B$5:$B$56)</f>
        <v>GVI</v>
      </c>
      <c r="Z36" s="188">
        <f t="shared" si="6"/>
        <v>205.14326400000002</v>
      </c>
    </row>
    <row r="37" spans="1:26" x14ac:dyDescent="0.3">
      <c r="A37" s="209">
        <f t="shared" si="7"/>
        <v>27</v>
      </c>
      <c r="B37" s="181">
        <v>3600001</v>
      </c>
      <c r="C37" s="182">
        <v>102877</v>
      </c>
      <c r="D37" s="183" t="s">
        <v>368</v>
      </c>
      <c r="E37" s="184">
        <v>40940</v>
      </c>
      <c r="F37" s="185">
        <v>42522</v>
      </c>
      <c r="G37" s="186">
        <v>33</v>
      </c>
      <c r="H37" s="187">
        <v>315.89999999999998</v>
      </c>
      <c r="I37" s="187">
        <v>45.045000000000002</v>
      </c>
      <c r="J37" s="186">
        <v>3</v>
      </c>
      <c r="K37" s="188">
        <v>10.8</v>
      </c>
      <c r="L37" s="189">
        <v>43.698999999999998</v>
      </c>
      <c r="M37" s="188">
        <v>8.9</v>
      </c>
      <c r="N37" s="189">
        <v>36.845999999999997</v>
      </c>
      <c r="O37" s="190">
        <v>13.7</v>
      </c>
      <c r="P37" s="189">
        <v>26.878</v>
      </c>
      <c r="Q37" s="191">
        <v>-0.06</v>
      </c>
      <c r="R37" s="189">
        <v>35</v>
      </c>
      <c r="S37" s="190">
        <v>-5.4</v>
      </c>
      <c r="T37" s="189">
        <v>20.417999999999999</v>
      </c>
      <c r="U37" s="188">
        <v>-5.5</v>
      </c>
      <c r="V37" s="192">
        <v>12.993</v>
      </c>
      <c r="W37" s="166">
        <v>205</v>
      </c>
      <c r="Y37" s="231" t="str">
        <f>+LOOKUP(B37,COD_FIN!$C$5:$C$56,COD_FIN!$B$5:$B$56)</f>
        <v>MOS</v>
      </c>
      <c r="Z37" s="188">
        <f t="shared" si="6"/>
        <v>204.97971200000006</v>
      </c>
    </row>
    <row r="38" spans="1:26" x14ac:dyDescent="0.3">
      <c r="A38" s="209">
        <f t="shared" si="7"/>
        <v>28</v>
      </c>
      <c r="B38" s="181">
        <v>80001</v>
      </c>
      <c r="C38" s="182">
        <v>103320</v>
      </c>
      <c r="D38" s="183" t="s">
        <v>104</v>
      </c>
      <c r="E38" s="184">
        <v>41030</v>
      </c>
      <c r="F38" s="185">
        <v>42278</v>
      </c>
      <c r="G38" s="186">
        <v>291</v>
      </c>
      <c r="H38" s="187">
        <v>554.79999999999995</v>
      </c>
      <c r="I38" s="187">
        <v>53.24</v>
      </c>
      <c r="J38" s="186">
        <v>2</v>
      </c>
      <c r="K38" s="188">
        <v>7</v>
      </c>
      <c r="L38" s="189">
        <v>36.799999999999997</v>
      </c>
      <c r="M38" s="188">
        <v>14.7</v>
      </c>
      <c r="N38" s="189">
        <v>32.64</v>
      </c>
      <c r="O38" s="190">
        <v>27.6</v>
      </c>
      <c r="P38" s="189">
        <v>21.44</v>
      </c>
      <c r="Q38" s="191">
        <v>-0.04</v>
      </c>
      <c r="R38" s="189">
        <v>30.4</v>
      </c>
      <c r="S38" s="190">
        <v>1.4</v>
      </c>
      <c r="T38" s="189">
        <v>25.5</v>
      </c>
      <c r="U38" s="188">
        <v>-2.1</v>
      </c>
      <c r="V38" s="192">
        <v>11.907</v>
      </c>
      <c r="W38" s="166">
        <v>203.5</v>
      </c>
      <c r="Y38" s="231" t="str">
        <f>+LOOKUP(B38,COD_FIN!$C$5:$C$56,COD_FIN!$B$5:$B$56)</f>
        <v>SLU</v>
      </c>
      <c r="Z38" s="188">
        <f t="shared" si="6"/>
        <v>203.502208</v>
      </c>
    </row>
    <row r="39" spans="1:26" x14ac:dyDescent="0.3">
      <c r="A39" s="209">
        <f t="shared" si="7"/>
        <v>29</v>
      </c>
      <c r="B39" s="181">
        <v>80001</v>
      </c>
      <c r="C39" s="182" t="s">
        <v>401</v>
      </c>
      <c r="D39" s="183">
        <v>8</v>
      </c>
      <c r="E39" s="184">
        <v>40725</v>
      </c>
      <c r="F39" s="185">
        <v>42125</v>
      </c>
      <c r="G39" s="186">
        <v>305</v>
      </c>
      <c r="H39" s="187">
        <v>391.3</v>
      </c>
      <c r="I39" s="187">
        <v>47.3</v>
      </c>
      <c r="J39" s="186">
        <v>2</v>
      </c>
      <c r="K39" s="188">
        <v>8.4</v>
      </c>
      <c r="L39" s="189">
        <v>38.700000000000003</v>
      </c>
      <c r="M39" s="188">
        <v>12.9</v>
      </c>
      <c r="N39" s="189">
        <v>32.130000000000003</v>
      </c>
      <c r="O39" s="190">
        <v>20.5</v>
      </c>
      <c r="P39" s="189">
        <v>23.31</v>
      </c>
      <c r="Q39" s="191">
        <v>-0.22</v>
      </c>
      <c r="R39" s="189">
        <v>29.6</v>
      </c>
      <c r="S39" s="190">
        <v>1.9</v>
      </c>
      <c r="T39" s="189">
        <v>17.100000000000001</v>
      </c>
      <c r="U39" s="188">
        <v>-2.9</v>
      </c>
      <c r="V39" s="192">
        <v>7.5460000000000003</v>
      </c>
      <c r="W39" s="166">
        <v>203.1</v>
      </c>
      <c r="Y39" s="231" t="str">
        <f>+LOOKUP(B39,COD_FIN!$C$5:$C$56,COD_FIN!$B$5:$B$56)</f>
        <v>SLU</v>
      </c>
      <c r="Z39" s="188">
        <f t="shared" si="6"/>
        <v>203.11558400000001</v>
      </c>
    </row>
    <row r="40" spans="1:26" x14ac:dyDescent="0.3">
      <c r="A40" s="209">
        <f t="shared" si="7"/>
        <v>30</v>
      </c>
      <c r="B40" s="181">
        <v>2840001</v>
      </c>
      <c r="C40" s="182">
        <v>104355</v>
      </c>
      <c r="D40" s="183" t="s">
        <v>307</v>
      </c>
      <c r="E40" s="184">
        <v>41275</v>
      </c>
      <c r="F40" s="185">
        <v>42430</v>
      </c>
      <c r="G40" s="186">
        <v>161</v>
      </c>
      <c r="H40" s="187">
        <v>493.1</v>
      </c>
      <c r="I40" s="187">
        <v>49.646000000000001</v>
      </c>
      <c r="J40" s="186">
        <v>2</v>
      </c>
      <c r="K40" s="188">
        <v>17.7</v>
      </c>
      <c r="L40" s="189">
        <v>40.823999999999998</v>
      </c>
      <c r="M40" s="188">
        <v>6.9</v>
      </c>
      <c r="N40" s="189">
        <v>34.271999999999998</v>
      </c>
      <c r="O40" s="190">
        <v>23</v>
      </c>
      <c r="P40" s="189">
        <v>25.116</v>
      </c>
      <c r="Q40" s="191">
        <v>0</v>
      </c>
      <c r="R40" s="189">
        <v>33.700000000000003</v>
      </c>
      <c r="S40" s="190">
        <v>0.4</v>
      </c>
      <c r="T40" s="189">
        <v>21.62</v>
      </c>
      <c r="U40" s="188">
        <v>-9.9</v>
      </c>
      <c r="V40" s="192">
        <v>11.465999999999999</v>
      </c>
      <c r="W40" s="166">
        <v>200.4</v>
      </c>
      <c r="Y40" s="231" t="str">
        <f>+LOOKUP(B40,COD_FIN!$C$5:$C$56,COD_FIN!$B$5:$B$56)</f>
        <v>LAP</v>
      </c>
      <c r="Z40" s="188">
        <f t="shared" si="6"/>
        <v>200.42335999999997</v>
      </c>
    </row>
    <row r="41" spans="1:26" x14ac:dyDescent="0.3">
      <c r="A41" s="209">
        <f t="shared" si="7"/>
        <v>31</v>
      </c>
      <c r="B41" s="181">
        <v>3600001</v>
      </c>
      <c r="C41" s="182">
        <v>85774</v>
      </c>
      <c r="D41" s="183" t="s">
        <v>1</v>
      </c>
      <c r="E41" s="184">
        <v>38687</v>
      </c>
      <c r="F41" s="185">
        <v>42461</v>
      </c>
      <c r="G41" s="186">
        <v>92</v>
      </c>
      <c r="H41" s="187">
        <v>83.4</v>
      </c>
      <c r="I41" s="187">
        <v>60.9</v>
      </c>
      <c r="J41" s="186">
        <v>7</v>
      </c>
      <c r="K41" s="188">
        <v>13.5</v>
      </c>
      <c r="L41" s="189">
        <v>50.567999999999998</v>
      </c>
      <c r="M41" s="188">
        <v>5.6</v>
      </c>
      <c r="N41" s="189">
        <v>42.57</v>
      </c>
      <c r="O41" s="190">
        <v>14.4</v>
      </c>
      <c r="P41" s="189">
        <v>34.744</v>
      </c>
      <c r="Q41" s="191">
        <v>-0.02</v>
      </c>
      <c r="R41" s="189">
        <v>40.200000000000003</v>
      </c>
      <c r="S41" s="190">
        <v>5.0999999999999996</v>
      </c>
      <c r="T41" s="189">
        <v>33.024000000000001</v>
      </c>
      <c r="U41" s="188">
        <v>-0.8</v>
      </c>
      <c r="V41" s="192">
        <v>24.748000000000001</v>
      </c>
      <c r="W41" s="166">
        <v>199.3</v>
      </c>
      <c r="Y41" s="231" t="str">
        <f>+LOOKUP(B41,COD_FIN!$C$5:$C$56,COD_FIN!$B$5:$B$56)</f>
        <v>MOS</v>
      </c>
      <c r="Z41" s="188">
        <f t="shared" si="6"/>
        <v>199.25606400000001</v>
      </c>
    </row>
    <row r="42" spans="1:26" x14ac:dyDescent="0.3">
      <c r="A42" s="209">
        <f t="shared" si="7"/>
        <v>32</v>
      </c>
      <c r="B42" s="181">
        <v>3600001</v>
      </c>
      <c r="C42" s="182">
        <v>99554</v>
      </c>
      <c r="D42" s="183" t="s">
        <v>313</v>
      </c>
      <c r="E42" s="184">
        <v>40483</v>
      </c>
      <c r="F42" s="185">
        <v>42339</v>
      </c>
      <c r="G42" s="186">
        <v>224</v>
      </c>
      <c r="H42" s="187">
        <v>266.89999999999998</v>
      </c>
      <c r="I42" s="187">
        <v>54.173000000000002</v>
      </c>
      <c r="J42" s="186">
        <v>4</v>
      </c>
      <c r="K42" s="188">
        <v>12.9</v>
      </c>
      <c r="L42" s="189">
        <v>49.256</v>
      </c>
      <c r="M42" s="188">
        <v>5.3</v>
      </c>
      <c r="N42" s="189">
        <v>39.744</v>
      </c>
      <c r="O42" s="190">
        <v>24.4</v>
      </c>
      <c r="P42" s="189">
        <v>34.56</v>
      </c>
      <c r="Q42" s="191">
        <v>-0.03</v>
      </c>
      <c r="R42" s="189">
        <v>36.799999999999997</v>
      </c>
      <c r="S42" s="190">
        <v>1.3</v>
      </c>
      <c r="T42" s="189">
        <v>25.5</v>
      </c>
      <c r="U42" s="188">
        <v>-2.1</v>
      </c>
      <c r="V42" s="192">
        <v>15.407</v>
      </c>
      <c r="W42" s="166">
        <v>193.5</v>
      </c>
      <c r="Y42" s="231" t="str">
        <f>+LOOKUP(B42,COD_FIN!$C$5:$C$56,COD_FIN!$B$5:$B$56)</f>
        <v>MOS</v>
      </c>
      <c r="Z42" s="188">
        <f t="shared" si="6"/>
        <v>193.542496</v>
      </c>
    </row>
    <row r="43" spans="1:26" x14ac:dyDescent="0.3">
      <c r="A43" s="209">
        <f t="shared" si="7"/>
        <v>33</v>
      </c>
      <c r="B43" s="181">
        <v>3600001</v>
      </c>
      <c r="C43" s="182">
        <v>88171</v>
      </c>
      <c r="D43" s="183" t="s">
        <v>107</v>
      </c>
      <c r="E43" s="184">
        <v>38961</v>
      </c>
      <c r="F43" s="185">
        <v>42401</v>
      </c>
      <c r="G43" s="186">
        <v>148</v>
      </c>
      <c r="H43" s="187">
        <v>91.2</v>
      </c>
      <c r="I43" s="187">
        <v>59.384999999999998</v>
      </c>
      <c r="J43" s="186">
        <v>7</v>
      </c>
      <c r="K43" s="188">
        <v>10.3</v>
      </c>
      <c r="L43" s="189">
        <v>51.84</v>
      </c>
      <c r="M43" s="188">
        <v>6.5</v>
      </c>
      <c r="N43" s="189">
        <v>42.12</v>
      </c>
      <c r="O43" s="190">
        <v>26.2</v>
      </c>
      <c r="P43" s="189">
        <v>36.18</v>
      </c>
      <c r="Q43" s="191">
        <v>0.2</v>
      </c>
      <c r="R43" s="189">
        <v>40.299999999999997</v>
      </c>
      <c r="S43" s="190">
        <v>1.2</v>
      </c>
      <c r="T43" s="189">
        <v>28.5</v>
      </c>
      <c r="U43" s="188">
        <v>0.6</v>
      </c>
      <c r="V43" s="192">
        <v>19.872</v>
      </c>
      <c r="W43" s="166">
        <v>191.4</v>
      </c>
      <c r="Y43" s="231" t="str">
        <f>+LOOKUP(B43,COD_FIN!$C$5:$C$56,COD_FIN!$B$5:$B$56)</f>
        <v>MOS</v>
      </c>
      <c r="Z43" s="188">
        <f t="shared" si="6"/>
        <v>191.36768000000001</v>
      </c>
    </row>
    <row r="44" spans="1:26" x14ac:dyDescent="0.3">
      <c r="A44" s="209">
        <f t="shared" si="7"/>
        <v>34</v>
      </c>
      <c r="B44" s="181">
        <v>3600001</v>
      </c>
      <c r="C44" s="182">
        <v>96215</v>
      </c>
      <c r="D44" s="183" t="s">
        <v>109</v>
      </c>
      <c r="E44" s="184">
        <v>40118</v>
      </c>
      <c r="F44" s="185">
        <v>42125</v>
      </c>
      <c r="G44" s="186">
        <v>194</v>
      </c>
      <c r="H44" s="187">
        <v>174.4</v>
      </c>
      <c r="I44" s="187">
        <v>56.052</v>
      </c>
      <c r="J44" s="186">
        <v>4</v>
      </c>
      <c r="K44" s="188">
        <v>10.8</v>
      </c>
      <c r="L44" s="189">
        <v>50.033999999999999</v>
      </c>
      <c r="M44" s="188">
        <v>9.3000000000000007</v>
      </c>
      <c r="N44" s="189">
        <v>41.012999999999998</v>
      </c>
      <c r="O44" s="190">
        <v>14.9</v>
      </c>
      <c r="P44" s="189">
        <v>33.479999999999997</v>
      </c>
      <c r="Q44" s="191">
        <v>0.05</v>
      </c>
      <c r="R44" s="189">
        <v>38.1</v>
      </c>
      <c r="S44" s="190">
        <v>0.1</v>
      </c>
      <c r="T44" s="189">
        <v>26.9</v>
      </c>
      <c r="U44" s="188">
        <v>-4.4000000000000004</v>
      </c>
      <c r="V44" s="192">
        <v>15.768000000000001</v>
      </c>
      <c r="W44" s="166">
        <v>188.8</v>
      </c>
      <c r="Y44" s="231" t="str">
        <f>+LOOKUP(B44,COD_FIN!$C$5:$C$56,COD_FIN!$B$5:$B$56)</f>
        <v>MOS</v>
      </c>
      <c r="Z44" s="188">
        <f t="shared" si="6"/>
        <v>188.83087999999998</v>
      </c>
    </row>
    <row r="45" spans="1:26" x14ac:dyDescent="0.3">
      <c r="A45" s="209">
        <f t="shared" si="7"/>
        <v>35</v>
      </c>
      <c r="B45" s="181">
        <v>3600001</v>
      </c>
      <c r="C45" s="182">
        <v>99538</v>
      </c>
      <c r="D45" s="183" t="s">
        <v>366</v>
      </c>
      <c r="E45" s="184">
        <v>40544</v>
      </c>
      <c r="F45" s="185">
        <v>42156</v>
      </c>
      <c r="G45" s="186">
        <v>305</v>
      </c>
      <c r="H45" s="187">
        <v>203.2</v>
      </c>
      <c r="I45" s="187">
        <v>53.13</v>
      </c>
      <c r="J45" s="186">
        <v>3</v>
      </c>
      <c r="K45" s="188">
        <v>8.4</v>
      </c>
      <c r="L45" s="189">
        <v>45.99</v>
      </c>
      <c r="M45" s="188">
        <v>9.5</v>
      </c>
      <c r="N45" s="189">
        <v>36.450000000000003</v>
      </c>
      <c r="O45" s="190">
        <v>24</v>
      </c>
      <c r="P45" s="189">
        <v>30.78</v>
      </c>
      <c r="Q45" s="191">
        <v>-0.22</v>
      </c>
      <c r="R45" s="189">
        <v>35.9</v>
      </c>
      <c r="S45" s="190">
        <v>-2.5</v>
      </c>
      <c r="T45" s="189">
        <v>22.1</v>
      </c>
      <c r="U45" s="188">
        <v>-3.8</v>
      </c>
      <c r="V45" s="192">
        <v>11.956</v>
      </c>
      <c r="W45" s="166">
        <v>187.2</v>
      </c>
      <c r="Y45" s="231" t="str">
        <f>+LOOKUP(B45,COD_FIN!$C$5:$C$56,COD_FIN!$B$5:$B$56)</f>
        <v>MOS</v>
      </c>
      <c r="Z45" s="188">
        <f t="shared" si="6"/>
        <v>187.17862400000004</v>
      </c>
    </row>
    <row r="46" spans="1:26" x14ac:dyDescent="0.3">
      <c r="A46" s="209">
        <f t="shared" si="7"/>
        <v>36</v>
      </c>
      <c r="B46" s="181">
        <v>3600001</v>
      </c>
      <c r="C46" s="182">
        <v>99545</v>
      </c>
      <c r="D46" s="183" t="s">
        <v>366</v>
      </c>
      <c r="E46" s="184">
        <v>40422</v>
      </c>
      <c r="F46" s="185">
        <v>42125</v>
      </c>
      <c r="G46" s="186">
        <v>305</v>
      </c>
      <c r="H46" s="187">
        <v>463.8</v>
      </c>
      <c r="I46" s="187">
        <v>53.79</v>
      </c>
      <c r="J46" s="186">
        <v>3</v>
      </c>
      <c r="K46" s="188">
        <v>9</v>
      </c>
      <c r="L46" s="189">
        <v>47.895000000000003</v>
      </c>
      <c r="M46" s="188">
        <v>10.4</v>
      </c>
      <c r="N46" s="189">
        <v>38.502000000000002</v>
      </c>
      <c r="O46" s="190">
        <v>32.5</v>
      </c>
      <c r="P46" s="189">
        <v>32.177999999999997</v>
      </c>
      <c r="Q46" s="191">
        <v>-0.13</v>
      </c>
      <c r="R46" s="189">
        <v>37</v>
      </c>
      <c r="S46" s="190">
        <v>0.8</v>
      </c>
      <c r="T46" s="189">
        <v>24.4</v>
      </c>
      <c r="U46" s="188">
        <v>-3.1</v>
      </c>
      <c r="V46" s="192">
        <v>13.176</v>
      </c>
      <c r="W46" s="166">
        <v>186</v>
      </c>
      <c r="Y46" s="231" t="str">
        <f>+LOOKUP(B46,COD_FIN!$C$5:$C$56,COD_FIN!$B$5:$B$56)</f>
        <v>MOS</v>
      </c>
      <c r="Z46" s="188">
        <f t="shared" si="6"/>
        <v>185.953056</v>
      </c>
    </row>
    <row r="47" spans="1:26" x14ac:dyDescent="0.3">
      <c r="A47" s="209">
        <f t="shared" si="7"/>
        <v>37</v>
      </c>
      <c r="B47" s="181">
        <v>3600001</v>
      </c>
      <c r="C47" s="182">
        <v>104593</v>
      </c>
      <c r="D47" s="183" t="s">
        <v>333</v>
      </c>
      <c r="E47" s="184">
        <v>41214</v>
      </c>
      <c r="F47" s="185">
        <v>42491</v>
      </c>
      <c r="G47" s="186">
        <v>81</v>
      </c>
      <c r="H47" s="187">
        <v>48</v>
      </c>
      <c r="I47" s="187">
        <v>42.453000000000003</v>
      </c>
      <c r="J47" s="186">
        <v>2</v>
      </c>
      <c r="K47" s="188">
        <v>12.7</v>
      </c>
      <c r="L47" s="189">
        <v>35.872</v>
      </c>
      <c r="M47" s="188">
        <v>3.4</v>
      </c>
      <c r="N47" s="189">
        <v>30.02</v>
      </c>
      <c r="O47" s="190">
        <v>13</v>
      </c>
      <c r="P47" s="189">
        <v>20.9</v>
      </c>
      <c r="Q47" s="191">
        <v>-0.22</v>
      </c>
      <c r="R47" s="189">
        <v>35.5</v>
      </c>
      <c r="S47" s="190">
        <v>-4.3</v>
      </c>
      <c r="T47" s="189">
        <v>18.143999999999998</v>
      </c>
      <c r="U47" s="188">
        <v>-4.9000000000000004</v>
      </c>
      <c r="V47" s="192">
        <v>9.5549999999999997</v>
      </c>
      <c r="W47" s="166">
        <v>185.5</v>
      </c>
      <c r="Y47" s="231" t="str">
        <f>+LOOKUP(B47,COD_FIN!$C$5:$C$56,COD_FIN!$B$5:$B$56)</f>
        <v>MOS</v>
      </c>
      <c r="Z47" s="188">
        <f t="shared" si="6"/>
        <v>185.51846399999997</v>
      </c>
    </row>
    <row r="48" spans="1:26" x14ac:dyDescent="0.3">
      <c r="A48" s="209">
        <f t="shared" si="7"/>
        <v>38</v>
      </c>
      <c r="B48" s="181">
        <v>3600001</v>
      </c>
      <c r="C48" s="182">
        <v>89623</v>
      </c>
      <c r="D48" s="183" t="s">
        <v>66</v>
      </c>
      <c r="E48" s="184">
        <v>39234</v>
      </c>
      <c r="F48" s="185">
        <v>42125</v>
      </c>
      <c r="G48" s="186">
        <v>305</v>
      </c>
      <c r="H48" s="187">
        <v>253.2</v>
      </c>
      <c r="I48" s="187">
        <v>64.13</v>
      </c>
      <c r="J48" s="186">
        <v>5</v>
      </c>
      <c r="K48" s="188">
        <v>12.5</v>
      </c>
      <c r="L48" s="189">
        <v>55.554000000000002</v>
      </c>
      <c r="M48" s="188">
        <v>6.1</v>
      </c>
      <c r="N48" s="189">
        <v>47.47</v>
      </c>
      <c r="O48" s="190">
        <v>36.299999999999997</v>
      </c>
      <c r="P48" s="189">
        <v>38.07</v>
      </c>
      <c r="Q48" s="191">
        <v>0.08</v>
      </c>
      <c r="R48" s="189">
        <v>45.8</v>
      </c>
      <c r="S48" s="190">
        <v>7</v>
      </c>
      <c r="T48" s="189">
        <v>33.6</v>
      </c>
      <c r="U48" s="188">
        <v>-0.1</v>
      </c>
      <c r="V48" s="192">
        <v>23.28</v>
      </c>
      <c r="W48" s="166">
        <v>181.3</v>
      </c>
      <c r="Y48" s="231" t="str">
        <f>+LOOKUP(B48,COD_FIN!$C$5:$C$56,COD_FIN!$B$5:$B$56)</f>
        <v>MOS</v>
      </c>
      <c r="Z48" s="188">
        <f t="shared" si="6"/>
        <v>181.32326399999999</v>
      </c>
    </row>
    <row r="49" spans="1:26" x14ac:dyDescent="0.3">
      <c r="A49" s="209">
        <f t="shared" si="7"/>
        <v>39</v>
      </c>
      <c r="B49" s="181">
        <v>3600001</v>
      </c>
      <c r="C49" s="182">
        <v>96221</v>
      </c>
      <c r="D49" s="183" t="s">
        <v>109</v>
      </c>
      <c r="E49" s="184">
        <v>40148</v>
      </c>
      <c r="F49" s="185">
        <v>42217</v>
      </c>
      <c r="G49" s="186">
        <v>305</v>
      </c>
      <c r="H49" s="187">
        <v>425.2</v>
      </c>
      <c r="I49" s="187">
        <v>56.98</v>
      </c>
      <c r="J49" s="186">
        <v>4</v>
      </c>
      <c r="K49" s="188">
        <v>9.9</v>
      </c>
      <c r="L49" s="189">
        <v>48.33</v>
      </c>
      <c r="M49" s="188">
        <v>11.2</v>
      </c>
      <c r="N49" s="189">
        <v>39.51</v>
      </c>
      <c r="O49" s="190">
        <v>21.3</v>
      </c>
      <c r="P49" s="189">
        <v>32.22</v>
      </c>
      <c r="Q49" s="191">
        <v>-0.17</v>
      </c>
      <c r="R49" s="189">
        <v>38.299999999999997</v>
      </c>
      <c r="S49" s="190">
        <v>1.2</v>
      </c>
      <c r="T49" s="189">
        <v>26.6</v>
      </c>
      <c r="U49" s="188">
        <v>-5.8</v>
      </c>
      <c r="V49" s="192">
        <v>15.833</v>
      </c>
      <c r="W49" s="166">
        <v>180.6</v>
      </c>
      <c r="Y49" s="231" t="str">
        <f>+LOOKUP(B49,COD_FIN!$C$5:$C$56,COD_FIN!$B$5:$B$56)</f>
        <v>MOS</v>
      </c>
      <c r="Z49" s="188">
        <f t="shared" si="6"/>
        <v>180.59958400000005</v>
      </c>
    </row>
    <row r="50" spans="1:26" x14ac:dyDescent="0.3">
      <c r="A50" s="209">
        <f t="shared" si="7"/>
        <v>40</v>
      </c>
      <c r="B50" s="181">
        <v>106500005</v>
      </c>
      <c r="C50" s="182" t="s">
        <v>402</v>
      </c>
      <c r="D50" s="183" t="s">
        <v>369</v>
      </c>
      <c r="E50" s="184">
        <v>39448</v>
      </c>
      <c r="F50" s="185">
        <v>42461</v>
      </c>
      <c r="G50" s="186">
        <v>55</v>
      </c>
      <c r="H50" s="187">
        <v>-61.9</v>
      </c>
      <c r="I50" s="187">
        <v>54.7</v>
      </c>
      <c r="J50" s="186">
        <v>6</v>
      </c>
      <c r="K50" s="188">
        <v>12.3</v>
      </c>
      <c r="L50" s="189">
        <v>39.68</v>
      </c>
      <c r="M50" s="188">
        <v>2.8</v>
      </c>
      <c r="N50" s="189">
        <v>35.76</v>
      </c>
      <c r="O50" s="190">
        <v>-5.4</v>
      </c>
      <c r="P50" s="189">
        <v>22.4</v>
      </c>
      <c r="Q50" s="191">
        <v>0.06</v>
      </c>
      <c r="R50" s="189">
        <v>38.200000000000003</v>
      </c>
      <c r="S50" s="190">
        <v>0.4</v>
      </c>
      <c r="T50" s="189">
        <v>29.256</v>
      </c>
      <c r="U50" s="188">
        <v>-0.9</v>
      </c>
      <c r="V50" s="192">
        <v>21.315000000000001</v>
      </c>
      <c r="W50" s="166">
        <v>178.9</v>
      </c>
      <c r="Y50" s="231" t="str">
        <f>+LOOKUP(B50,COD_FIN!$C$5:$C$56,COD_FIN!$B$5:$B$56)</f>
        <v>ARM</v>
      </c>
      <c r="Z50" s="188">
        <f t="shared" si="6"/>
        <v>178.88332800000003</v>
      </c>
    </row>
    <row r="51" spans="1:26" x14ac:dyDescent="0.3">
      <c r="A51" s="209">
        <f t="shared" si="7"/>
        <v>41</v>
      </c>
      <c r="B51" s="181">
        <v>3600001</v>
      </c>
      <c r="C51" s="182">
        <v>104617</v>
      </c>
      <c r="D51" s="183" t="s">
        <v>280</v>
      </c>
      <c r="E51" s="184">
        <v>41334</v>
      </c>
      <c r="F51" s="185">
        <v>42186</v>
      </c>
      <c r="G51" s="186">
        <v>305</v>
      </c>
      <c r="H51" s="187">
        <v>289.8</v>
      </c>
      <c r="I51" s="187">
        <v>45.1</v>
      </c>
      <c r="J51" s="186">
        <v>1</v>
      </c>
      <c r="K51" s="188">
        <v>12.9</v>
      </c>
      <c r="L51" s="189">
        <v>38.880000000000003</v>
      </c>
      <c r="M51" s="188">
        <v>6.7</v>
      </c>
      <c r="N51" s="189">
        <v>31.77</v>
      </c>
      <c r="O51" s="190">
        <v>20</v>
      </c>
      <c r="P51" s="189">
        <v>24.66</v>
      </c>
      <c r="Q51" s="191">
        <v>-0.17</v>
      </c>
      <c r="R51" s="189">
        <v>34.6</v>
      </c>
      <c r="S51" s="190">
        <v>1.4</v>
      </c>
      <c r="T51" s="189">
        <v>20.6</v>
      </c>
      <c r="U51" s="188">
        <v>-5.6</v>
      </c>
      <c r="V51" s="192">
        <v>7.3079999999999998</v>
      </c>
      <c r="W51" s="166">
        <v>178.8</v>
      </c>
      <c r="Y51" s="231" t="str">
        <f>+LOOKUP(B51,COD_FIN!$C$5:$C$56,COD_FIN!$B$5:$B$56)</f>
        <v>MOS</v>
      </c>
      <c r="Z51" s="188">
        <f t="shared" si="6"/>
        <v>178.84662400000005</v>
      </c>
    </row>
    <row r="52" spans="1:26" x14ac:dyDescent="0.3">
      <c r="A52" s="209">
        <f t="shared" si="7"/>
        <v>42</v>
      </c>
      <c r="B52" s="181">
        <v>102960001</v>
      </c>
      <c r="C52" s="182">
        <v>86906</v>
      </c>
      <c r="D52" s="183" t="s">
        <v>370</v>
      </c>
      <c r="E52" s="184">
        <v>39052</v>
      </c>
      <c r="F52" s="185">
        <v>42339</v>
      </c>
      <c r="G52" s="186">
        <v>245</v>
      </c>
      <c r="H52" s="187">
        <v>372.7</v>
      </c>
      <c r="I52" s="187">
        <v>62.48</v>
      </c>
      <c r="J52" s="186">
        <v>7</v>
      </c>
      <c r="K52" s="188">
        <v>3.9</v>
      </c>
      <c r="L52" s="189">
        <v>48.51</v>
      </c>
      <c r="M52" s="188">
        <v>10.8</v>
      </c>
      <c r="N52" s="189">
        <v>42.66</v>
      </c>
      <c r="O52" s="190">
        <v>47.5</v>
      </c>
      <c r="P52" s="189">
        <v>30.15</v>
      </c>
      <c r="Q52" s="191">
        <v>0.08</v>
      </c>
      <c r="R52" s="189">
        <v>38.799999999999997</v>
      </c>
      <c r="S52" s="190">
        <v>0.3</v>
      </c>
      <c r="T52" s="189">
        <v>32.799999999999997</v>
      </c>
      <c r="U52" s="188">
        <v>2.9</v>
      </c>
      <c r="V52" s="192">
        <v>24.564</v>
      </c>
      <c r="W52" s="166">
        <v>174.9</v>
      </c>
      <c r="Y52" s="231" t="str">
        <f>+LOOKUP(B52,COD_FIN!$C$5:$C$56,COD_FIN!$B$5:$B$56)</f>
        <v>HLM</v>
      </c>
      <c r="Z52" s="188">
        <f t="shared" si="6"/>
        <v>174.89190400000001</v>
      </c>
    </row>
    <row r="53" spans="1:26" x14ac:dyDescent="0.3">
      <c r="A53" s="209">
        <f t="shared" si="7"/>
        <v>43</v>
      </c>
      <c r="B53" s="181">
        <v>3600001</v>
      </c>
      <c r="C53" s="182">
        <v>99534</v>
      </c>
      <c r="D53" s="183" t="s">
        <v>363</v>
      </c>
      <c r="E53" s="184">
        <v>40513</v>
      </c>
      <c r="F53" s="185">
        <v>42461</v>
      </c>
      <c r="G53" s="186">
        <v>97</v>
      </c>
      <c r="H53" s="187">
        <v>241.2</v>
      </c>
      <c r="I53" s="187">
        <v>49.796999999999997</v>
      </c>
      <c r="J53" s="186">
        <v>3</v>
      </c>
      <c r="K53" s="188">
        <v>15.1</v>
      </c>
      <c r="L53" s="189">
        <v>44.718000000000004</v>
      </c>
      <c r="M53" s="188">
        <v>5.6</v>
      </c>
      <c r="N53" s="189">
        <v>36.975000000000001</v>
      </c>
      <c r="O53" s="190">
        <v>22.5</v>
      </c>
      <c r="P53" s="189">
        <v>28.797000000000001</v>
      </c>
      <c r="Q53" s="191">
        <v>-0.04</v>
      </c>
      <c r="R53" s="189">
        <v>37.700000000000003</v>
      </c>
      <c r="S53" s="190">
        <v>4</v>
      </c>
      <c r="T53" s="189">
        <v>26.2</v>
      </c>
      <c r="U53" s="188">
        <v>-6.2</v>
      </c>
      <c r="V53" s="192">
        <v>14.090999999999999</v>
      </c>
      <c r="W53" s="166">
        <v>174.2</v>
      </c>
      <c r="Y53" s="231" t="str">
        <f>+LOOKUP(B53,COD_FIN!$C$5:$C$56,COD_FIN!$B$5:$B$56)</f>
        <v>MOS</v>
      </c>
      <c r="Z53" s="188">
        <f t="shared" si="6"/>
        <v>174.17356799999996</v>
      </c>
    </row>
    <row r="54" spans="1:26" x14ac:dyDescent="0.3">
      <c r="A54" s="209">
        <f t="shared" si="7"/>
        <v>44</v>
      </c>
      <c r="B54" s="181">
        <v>2840001</v>
      </c>
      <c r="C54" s="182">
        <v>102932</v>
      </c>
      <c r="D54" s="183" t="s">
        <v>302</v>
      </c>
      <c r="E54" s="184">
        <v>40940</v>
      </c>
      <c r="F54" s="185">
        <v>42522</v>
      </c>
      <c r="G54" s="186">
        <v>49</v>
      </c>
      <c r="H54" s="187">
        <v>270.3</v>
      </c>
      <c r="I54" s="187">
        <v>45.954999999999998</v>
      </c>
      <c r="J54" s="186">
        <v>3</v>
      </c>
      <c r="K54" s="188">
        <v>13.9</v>
      </c>
      <c r="L54" s="189">
        <v>45.36</v>
      </c>
      <c r="M54" s="188">
        <v>5.6</v>
      </c>
      <c r="N54" s="189">
        <v>38.43</v>
      </c>
      <c r="O54" s="190">
        <v>22</v>
      </c>
      <c r="P54" s="189">
        <v>28.62</v>
      </c>
      <c r="Q54" s="191">
        <v>0.09</v>
      </c>
      <c r="R54" s="189">
        <v>36.5</v>
      </c>
      <c r="S54" s="190">
        <v>2.7</v>
      </c>
      <c r="T54" s="189">
        <v>20.75</v>
      </c>
      <c r="U54" s="188">
        <v>-4.8</v>
      </c>
      <c r="V54" s="192">
        <v>13.054</v>
      </c>
      <c r="W54" s="166">
        <v>173.1</v>
      </c>
      <c r="Y54" s="231" t="str">
        <f>+LOOKUP(B54,COD_FIN!$C$5:$C$56,COD_FIN!$B$5:$B$56)</f>
        <v>LAP</v>
      </c>
      <c r="Z54" s="188">
        <f t="shared" si="6"/>
        <v>173.085792</v>
      </c>
    </row>
    <row r="55" spans="1:26" x14ac:dyDescent="0.3">
      <c r="A55" s="209">
        <f t="shared" si="7"/>
        <v>45</v>
      </c>
      <c r="B55" s="181">
        <v>3600001</v>
      </c>
      <c r="C55" s="182">
        <v>101201</v>
      </c>
      <c r="D55" s="183" t="s">
        <v>280</v>
      </c>
      <c r="E55" s="184">
        <v>40725</v>
      </c>
      <c r="F55" s="185">
        <v>42217</v>
      </c>
      <c r="G55" s="186">
        <v>305</v>
      </c>
      <c r="H55" s="187">
        <v>620.29999999999995</v>
      </c>
      <c r="I55" s="187">
        <v>52.69</v>
      </c>
      <c r="J55" s="186">
        <v>3</v>
      </c>
      <c r="K55" s="188">
        <v>7.6</v>
      </c>
      <c r="L55" s="189">
        <v>50.1</v>
      </c>
      <c r="M55" s="188">
        <v>9.6</v>
      </c>
      <c r="N55" s="189">
        <v>40.200000000000003</v>
      </c>
      <c r="O55" s="190">
        <v>35.9</v>
      </c>
      <c r="P55" s="189">
        <v>32</v>
      </c>
      <c r="Q55" s="191">
        <v>-0.12</v>
      </c>
      <c r="R55" s="189">
        <v>35.799999999999997</v>
      </c>
      <c r="S55" s="190">
        <v>-5.2</v>
      </c>
      <c r="T55" s="189">
        <v>22.3</v>
      </c>
      <c r="U55" s="188">
        <v>-5.3</v>
      </c>
      <c r="V55" s="192">
        <v>11.529</v>
      </c>
      <c r="W55" s="166">
        <v>167.6</v>
      </c>
      <c r="Y55" s="231" t="str">
        <f>+LOOKUP(B55,COD_FIN!$C$5:$C$56,COD_FIN!$B$5:$B$56)</f>
        <v>MOS</v>
      </c>
      <c r="Z55" s="188">
        <f t="shared" si="6"/>
        <v>167.57958399999998</v>
      </c>
    </row>
    <row r="56" spans="1:26" x14ac:dyDescent="0.3">
      <c r="A56" s="209">
        <f t="shared" si="7"/>
        <v>46</v>
      </c>
      <c r="B56" s="181">
        <v>2840001</v>
      </c>
      <c r="C56" s="182">
        <v>98898</v>
      </c>
      <c r="D56" s="183" t="s">
        <v>152</v>
      </c>
      <c r="E56" s="184">
        <v>40452</v>
      </c>
      <c r="F56" s="185">
        <v>42125</v>
      </c>
      <c r="G56" s="186">
        <v>305</v>
      </c>
      <c r="H56" s="187">
        <v>191.7</v>
      </c>
      <c r="I56" s="187">
        <v>55.66</v>
      </c>
      <c r="J56" s="186">
        <v>3</v>
      </c>
      <c r="K56" s="188">
        <v>10.7</v>
      </c>
      <c r="L56" s="189">
        <v>47.34</v>
      </c>
      <c r="M56" s="188">
        <v>11.1</v>
      </c>
      <c r="N56" s="189">
        <v>38.880000000000003</v>
      </c>
      <c r="O56" s="190">
        <v>33.200000000000003</v>
      </c>
      <c r="P56" s="189">
        <v>31.05</v>
      </c>
      <c r="Q56" s="191">
        <v>-0.01</v>
      </c>
      <c r="R56" s="189">
        <v>37.6</v>
      </c>
      <c r="S56" s="190">
        <v>0.7</v>
      </c>
      <c r="T56" s="189">
        <v>24.5</v>
      </c>
      <c r="U56" s="188">
        <v>-8.5</v>
      </c>
      <c r="V56" s="192">
        <v>14.396000000000001</v>
      </c>
      <c r="W56" s="166">
        <v>165.9</v>
      </c>
      <c r="Y56" s="231" t="str">
        <f>+LOOKUP(B56,COD_FIN!$C$5:$C$56,COD_FIN!$B$5:$B$56)</f>
        <v>LAP</v>
      </c>
      <c r="Z56" s="188">
        <f t="shared" si="6"/>
        <v>165.86691199999996</v>
      </c>
    </row>
    <row r="57" spans="1:26" x14ac:dyDescent="0.3">
      <c r="A57" s="209">
        <f t="shared" si="7"/>
        <v>47</v>
      </c>
      <c r="B57" s="181">
        <v>80001</v>
      </c>
      <c r="C57" s="182">
        <v>91822</v>
      </c>
      <c r="D57" s="183" t="s">
        <v>372</v>
      </c>
      <c r="E57" s="184">
        <v>39356</v>
      </c>
      <c r="F57" s="185">
        <v>42491</v>
      </c>
      <c r="G57" s="186">
        <v>90</v>
      </c>
      <c r="H57" s="187">
        <v>115.9</v>
      </c>
      <c r="I57" s="187">
        <v>57.576999999999998</v>
      </c>
      <c r="J57" s="186">
        <v>7</v>
      </c>
      <c r="K57" s="188">
        <v>5.6</v>
      </c>
      <c r="L57" s="189">
        <v>50.106999999999999</v>
      </c>
      <c r="M57" s="188">
        <v>6.9</v>
      </c>
      <c r="N57" s="189">
        <v>41.918999999999997</v>
      </c>
      <c r="O57" s="190">
        <v>13.2</v>
      </c>
      <c r="P57" s="189">
        <v>33.197000000000003</v>
      </c>
      <c r="Q57" s="191">
        <v>-0.03</v>
      </c>
      <c r="R57" s="189">
        <v>39.799999999999997</v>
      </c>
      <c r="S57" s="190">
        <v>-3.6</v>
      </c>
      <c r="T57" s="189">
        <v>30.173999999999999</v>
      </c>
      <c r="U57" s="188">
        <v>0.6</v>
      </c>
      <c r="V57" s="192">
        <v>22.448</v>
      </c>
      <c r="W57" s="166">
        <v>165.8</v>
      </c>
      <c r="Y57" s="231" t="str">
        <f>+LOOKUP(B57,COD_FIN!$C$5:$C$56,COD_FIN!$B$5:$B$56)</f>
        <v>SLU</v>
      </c>
      <c r="Z57" s="188">
        <f t="shared" si="6"/>
        <v>165.83785599999999</v>
      </c>
    </row>
    <row r="58" spans="1:26" x14ac:dyDescent="0.3">
      <c r="A58" s="209">
        <f t="shared" si="7"/>
        <v>48</v>
      </c>
      <c r="B58" s="181">
        <v>102960001</v>
      </c>
      <c r="C58" s="182">
        <v>100081</v>
      </c>
      <c r="D58" s="183" t="s">
        <v>123</v>
      </c>
      <c r="E58" s="184">
        <v>40575</v>
      </c>
      <c r="F58" s="185">
        <v>42278</v>
      </c>
      <c r="G58" s="186">
        <v>305</v>
      </c>
      <c r="H58" s="187">
        <v>404</v>
      </c>
      <c r="I58" s="187">
        <v>56.87</v>
      </c>
      <c r="J58" s="186">
        <v>3</v>
      </c>
      <c r="K58" s="188">
        <v>9</v>
      </c>
      <c r="L58" s="189">
        <v>38.56</v>
      </c>
      <c r="M58" s="188">
        <v>12.1</v>
      </c>
      <c r="N58" s="189">
        <v>35.28</v>
      </c>
      <c r="O58" s="190">
        <v>27.8</v>
      </c>
      <c r="P58" s="189">
        <v>23.28</v>
      </c>
      <c r="Q58" s="191">
        <v>-0.02</v>
      </c>
      <c r="R58" s="189">
        <v>34.9</v>
      </c>
      <c r="S58" s="190">
        <v>1.9</v>
      </c>
      <c r="T58" s="189">
        <v>30.3</v>
      </c>
      <c r="U58" s="188">
        <v>-6.2</v>
      </c>
      <c r="V58" s="192">
        <v>16.347999999999999</v>
      </c>
      <c r="W58" s="166">
        <v>165.3</v>
      </c>
      <c r="Y58" s="231" t="str">
        <f>+LOOKUP(B58,COD_FIN!$C$5:$C$56,COD_FIN!$B$5:$B$56)</f>
        <v>HLM</v>
      </c>
      <c r="Z58" s="188">
        <f t="shared" si="6"/>
        <v>165.29766400000003</v>
      </c>
    </row>
    <row r="59" spans="1:26" x14ac:dyDescent="0.3">
      <c r="A59" s="209">
        <f t="shared" si="7"/>
        <v>49</v>
      </c>
      <c r="B59" s="181">
        <v>2840001</v>
      </c>
      <c r="C59" s="182">
        <v>101435</v>
      </c>
      <c r="D59" s="183" t="s">
        <v>371</v>
      </c>
      <c r="E59" s="184">
        <v>40756</v>
      </c>
      <c r="F59" s="185">
        <v>42278</v>
      </c>
      <c r="G59" s="186">
        <v>295</v>
      </c>
      <c r="H59" s="187">
        <v>271.10000000000002</v>
      </c>
      <c r="I59" s="187">
        <v>55.77</v>
      </c>
      <c r="J59" s="186">
        <v>3</v>
      </c>
      <c r="K59" s="188">
        <v>11.2</v>
      </c>
      <c r="L59" s="189">
        <v>42.414999999999999</v>
      </c>
      <c r="M59" s="188">
        <v>9.1</v>
      </c>
      <c r="N59" s="189">
        <v>38.340000000000003</v>
      </c>
      <c r="O59" s="190">
        <v>29.7</v>
      </c>
      <c r="P59" s="189">
        <v>27.9</v>
      </c>
      <c r="Q59" s="191">
        <v>-0.33</v>
      </c>
      <c r="R59" s="189">
        <v>37.299999999999997</v>
      </c>
      <c r="S59" s="190">
        <v>-1.1000000000000001</v>
      </c>
      <c r="T59" s="189">
        <v>26.3</v>
      </c>
      <c r="U59" s="188">
        <v>-9.3000000000000007</v>
      </c>
      <c r="V59" s="192">
        <v>14.396000000000001</v>
      </c>
      <c r="W59" s="166">
        <v>164.6</v>
      </c>
      <c r="Y59" s="231" t="str">
        <f>+LOOKUP(B59,COD_FIN!$C$5:$C$56,COD_FIN!$B$5:$B$56)</f>
        <v>LAP</v>
      </c>
      <c r="Z59" s="188">
        <f t="shared" si="6"/>
        <v>164.61865599999999</v>
      </c>
    </row>
    <row r="60" spans="1:26" x14ac:dyDescent="0.3">
      <c r="A60" s="209">
        <f t="shared" si="7"/>
        <v>50</v>
      </c>
      <c r="B60" s="181">
        <v>3600001</v>
      </c>
      <c r="C60" s="182">
        <v>103618</v>
      </c>
      <c r="D60" s="183" t="s">
        <v>367</v>
      </c>
      <c r="E60" s="184">
        <v>41122</v>
      </c>
      <c r="F60" s="185">
        <v>42370</v>
      </c>
      <c r="G60" s="186">
        <v>197</v>
      </c>
      <c r="H60" s="187">
        <v>475.7</v>
      </c>
      <c r="I60" s="187">
        <v>44.731999999999999</v>
      </c>
      <c r="J60" s="186">
        <v>2</v>
      </c>
      <c r="K60" s="188">
        <v>11.6</v>
      </c>
      <c r="L60" s="189">
        <v>38.356000000000002</v>
      </c>
      <c r="M60" s="188">
        <v>7.1</v>
      </c>
      <c r="N60" s="189">
        <v>29.411999999999999</v>
      </c>
      <c r="O60" s="190">
        <v>21.3</v>
      </c>
      <c r="P60" s="189">
        <v>23.22</v>
      </c>
      <c r="Q60" s="191">
        <v>-0.13</v>
      </c>
      <c r="R60" s="189">
        <v>32.4</v>
      </c>
      <c r="S60" s="190">
        <v>4.2</v>
      </c>
      <c r="T60" s="189">
        <v>17.7</v>
      </c>
      <c r="U60" s="188">
        <v>-4</v>
      </c>
      <c r="V60" s="192">
        <v>8.4770000000000003</v>
      </c>
      <c r="W60" s="166">
        <v>161.5</v>
      </c>
      <c r="Y60" s="231" t="str">
        <f>+LOOKUP(B60,COD_FIN!$C$5:$C$56,COD_FIN!$B$5:$B$56)</f>
        <v>MOS</v>
      </c>
      <c r="Z60" s="188">
        <f t="shared" si="6"/>
        <v>161.455456</v>
      </c>
    </row>
    <row r="61" spans="1:26" x14ac:dyDescent="0.3">
      <c r="B61" s="232"/>
      <c r="Q61" s="191"/>
    </row>
    <row r="62" spans="1:26" x14ac:dyDescent="0.3">
      <c r="B62" s="232"/>
      <c r="Q62" s="191"/>
    </row>
    <row r="63" spans="1:26" x14ac:dyDescent="0.3">
      <c r="B63" s="232"/>
      <c r="Q63" s="191"/>
    </row>
    <row r="64" spans="1:26" x14ac:dyDescent="0.3">
      <c r="B64" s="232"/>
      <c r="Q64" s="191"/>
    </row>
    <row r="65" spans="2:17" x14ac:dyDescent="0.3">
      <c r="B65" s="232"/>
      <c r="Q65" s="191"/>
    </row>
    <row r="66" spans="2:17" x14ac:dyDescent="0.3">
      <c r="B66" s="232"/>
      <c r="Q66" s="191"/>
    </row>
    <row r="67" spans="2:17" x14ac:dyDescent="0.3">
      <c r="B67" s="232"/>
    </row>
    <row r="68" spans="2:17" x14ac:dyDescent="0.3">
      <c r="B68" s="232"/>
    </row>
    <row r="69" spans="2:17" x14ac:dyDescent="0.3">
      <c r="B69" s="232"/>
    </row>
    <row r="70" spans="2:17" x14ac:dyDescent="0.3">
      <c r="B70" s="232"/>
    </row>
    <row r="71" spans="2:17" x14ac:dyDescent="0.3">
      <c r="B71" s="232"/>
    </row>
    <row r="72" spans="2:17" x14ac:dyDescent="0.3">
      <c r="B72" s="232"/>
    </row>
    <row r="73" spans="2:17" x14ac:dyDescent="0.3">
      <c r="B73" s="232"/>
    </row>
    <row r="74" spans="2:17" x14ac:dyDescent="0.3">
      <c r="B74" s="232"/>
    </row>
    <row r="75" spans="2:17" x14ac:dyDescent="0.3">
      <c r="B75" s="232"/>
    </row>
    <row r="76" spans="2:17" x14ac:dyDescent="0.3">
      <c r="B76" s="232"/>
    </row>
    <row r="77" spans="2:17" x14ac:dyDescent="0.3">
      <c r="B77" s="232"/>
    </row>
    <row r="78" spans="2:17" x14ac:dyDescent="0.3">
      <c r="B78" s="232"/>
    </row>
    <row r="79" spans="2:17" x14ac:dyDescent="0.3">
      <c r="B79" s="232"/>
    </row>
    <row r="80" spans="2:17" x14ac:dyDescent="0.3">
      <c r="B80" s="232"/>
    </row>
    <row r="81" spans="2:2" x14ac:dyDescent="0.3">
      <c r="B81" s="232"/>
    </row>
    <row r="82" spans="2:2" x14ac:dyDescent="0.3">
      <c r="B82" s="232"/>
    </row>
    <row r="83" spans="2:2" x14ac:dyDescent="0.3">
      <c r="B83" s="232"/>
    </row>
    <row r="84" spans="2:2" x14ac:dyDescent="0.3">
      <c r="B84" s="232"/>
    </row>
    <row r="85" spans="2:2" x14ac:dyDescent="0.3">
      <c r="B85" s="232"/>
    </row>
    <row r="86" spans="2:2" x14ac:dyDescent="0.3">
      <c r="B86" s="232"/>
    </row>
    <row r="87" spans="2:2" x14ac:dyDescent="0.3">
      <c r="B87" s="232"/>
    </row>
    <row r="88" spans="2:2" x14ac:dyDescent="0.3">
      <c r="B88" s="232"/>
    </row>
    <row r="89" spans="2:2" x14ac:dyDescent="0.3">
      <c r="B89" s="232"/>
    </row>
    <row r="90" spans="2:2" x14ac:dyDescent="0.3">
      <c r="B90" s="232"/>
    </row>
    <row r="91" spans="2:2" x14ac:dyDescent="0.3">
      <c r="B91" s="232"/>
    </row>
    <row r="92" spans="2:2" x14ac:dyDescent="0.3">
      <c r="B92" s="232"/>
    </row>
    <row r="93" spans="2:2" x14ac:dyDescent="0.3">
      <c r="B93" s="232"/>
    </row>
    <row r="94" spans="2:2" x14ac:dyDescent="0.3">
      <c r="B94" s="232"/>
    </row>
    <row r="95" spans="2:2" x14ac:dyDescent="0.3">
      <c r="B95" s="232"/>
    </row>
    <row r="96" spans="2:2" x14ac:dyDescent="0.3">
      <c r="B96" s="232"/>
    </row>
    <row r="97" spans="2:23" s="200" customFormat="1" x14ac:dyDescent="0.3">
      <c r="B97" s="232"/>
      <c r="C97" s="182"/>
      <c r="D97" s="183"/>
      <c r="E97" s="203"/>
      <c r="F97" s="233"/>
      <c r="G97" s="186"/>
      <c r="H97" s="188"/>
      <c r="I97" s="187"/>
      <c r="J97" s="186"/>
      <c r="K97" s="188"/>
      <c r="L97" s="189"/>
      <c r="M97" s="188"/>
      <c r="N97" s="189"/>
      <c r="O97" s="192"/>
      <c r="P97" s="189"/>
      <c r="Q97" s="192"/>
      <c r="R97" s="189"/>
      <c r="S97" s="190"/>
      <c r="T97" s="189"/>
      <c r="U97" s="188"/>
      <c r="V97" s="192"/>
      <c r="W97" s="167"/>
    </row>
    <row r="98" spans="2:23" x14ac:dyDescent="0.3">
      <c r="B98" s="232"/>
    </row>
    <row r="99" spans="2:23" x14ac:dyDescent="0.3">
      <c r="B99" s="232"/>
    </row>
    <row r="100" spans="2:23" x14ac:dyDescent="0.3">
      <c r="B100" s="232"/>
    </row>
    <row r="101" spans="2:23" x14ac:dyDescent="0.3">
      <c r="B101" s="232"/>
    </row>
    <row r="102" spans="2:23" x14ac:dyDescent="0.3">
      <c r="B102" s="232"/>
    </row>
    <row r="103" spans="2:23" x14ac:dyDescent="0.3">
      <c r="B103" s="232"/>
    </row>
    <row r="104" spans="2:23" x14ac:dyDescent="0.3">
      <c r="B104" s="232"/>
    </row>
    <row r="105" spans="2:23" x14ac:dyDescent="0.3">
      <c r="B105" s="232"/>
    </row>
    <row r="106" spans="2:23" x14ac:dyDescent="0.3">
      <c r="B106" s="232"/>
    </row>
    <row r="107" spans="2:23" x14ac:dyDescent="0.3">
      <c r="B107" s="232"/>
    </row>
    <row r="108" spans="2:23" x14ac:dyDescent="0.3">
      <c r="B108" s="232"/>
    </row>
    <row r="109" spans="2:23" x14ac:dyDescent="0.3">
      <c r="B109" s="232"/>
    </row>
    <row r="110" spans="2:23" x14ac:dyDescent="0.3">
      <c r="B110" s="232"/>
    </row>
    <row r="111" spans="2:23" x14ac:dyDescent="0.3">
      <c r="B111" s="232"/>
    </row>
    <row r="112" spans="2:23" x14ac:dyDescent="0.3">
      <c r="B112" s="232"/>
    </row>
    <row r="113" spans="2:2" x14ac:dyDescent="0.3">
      <c r="B113" s="232"/>
    </row>
    <row r="114" spans="2:2" x14ac:dyDescent="0.3">
      <c r="B114" s="232"/>
    </row>
    <row r="115" spans="2:2" x14ac:dyDescent="0.3">
      <c r="B115" s="232"/>
    </row>
    <row r="116" spans="2:2" x14ac:dyDescent="0.3">
      <c r="B116" s="232"/>
    </row>
    <row r="117" spans="2:2" x14ac:dyDescent="0.3">
      <c r="B117" s="232"/>
    </row>
    <row r="118" spans="2:2" x14ac:dyDescent="0.3">
      <c r="B118" s="232"/>
    </row>
    <row r="119" spans="2:2" x14ac:dyDescent="0.3">
      <c r="B119" s="232"/>
    </row>
    <row r="120" spans="2:2" x14ac:dyDescent="0.3">
      <c r="B120" s="232"/>
    </row>
    <row r="121" spans="2:2" x14ac:dyDescent="0.3">
      <c r="B121" s="232"/>
    </row>
    <row r="122" spans="2:2" x14ac:dyDescent="0.3">
      <c r="B122" s="232"/>
    </row>
    <row r="123" spans="2:2" x14ac:dyDescent="0.3">
      <c r="B123" s="232"/>
    </row>
    <row r="124" spans="2:2" x14ac:dyDescent="0.3">
      <c r="B124" s="232"/>
    </row>
    <row r="125" spans="2:2" x14ac:dyDescent="0.3">
      <c r="B125" s="232"/>
    </row>
    <row r="126" spans="2:2" x14ac:dyDescent="0.3">
      <c r="B126" s="232"/>
    </row>
    <row r="127" spans="2:2" x14ac:dyDescent="0.3">
      <c r="B127" s="232"/>
    </row>
    <row r="128" spans="2:2" x14ac:dyDescent="0.3">
      <c r="B128" s="232"/>
    </row>
    <row r="129" spans="2:21" x14ac:dyDescent="0.3">
      <c r="B129" s="232"/>
    </row>
    <row r="130" spans="2:21" x14ac:dyDescent="0.3">
      <c r="B130" s="232"/>
    </row>
    <row r="131" spans="2:21" x14ac:dyDescent="0.3">
      <c r="B131" s="232"/>
    </row>
    <row r="132" spans="2:21" x14ac:dyDescent="0.3">
      <c r="B132" s="232"/>
    </row>
    <row r="133" spans="2:21" x14ac:dyDescent="0.3">
      <c r="B133" s="232"/>
    </row>
    <row r="134" spans="2:21" x14ac:dyDescent="0.3">
      <c r="B134" s="232"/>
    </row>
    <row r="135" spans="2:21" x14ac:dyDescent="0.3">
      <c r="B135" s="232"/>
    </row>
    <row r="136" spans="2:21" x14ac:dyDescent="0.3">
      <c r="B136" s="232"/>
    </row>
    <row r="137" spans="2:21" x14ac:dyDescent="0.3">
      <c r="B137" s="234"/>
      <c r="C137" s="206"/>
      <c r="D137" s="201"/>
      <c r="F137" s="203"/>
      <c r="H137" s="190"/>
      <c r="I137" s="192"/>
      <c r="K137" s="190"/>
      <c r="M137" s="190"/>
      <c r="U137" s="190"/>
    </row>
    <row r="138" spans="2:21" x14ac:dyDescent="0.3">
      <c r="B138" s="232"/>
    </row>
    <row r="139" spans="2:21" x14ac:dyDescent="0.3">
      <c r="B139" s="232"/>
    </row>
    <row r="140" spans="2:21" x14ac:dyDescent="0.3">
      <c r="B140" s="232"/>
    </row>
    <row r="141" spans="2:21" x14ac:dyDescent="0.3">
      <c r="B141" s="232"/>
    </row>
    <row r="142" spans="2:21" x14ac:dyDescent="0.3">
      <c r="B142" s="232"/>
    </row>
    <row r="143" spans="2:21" x14ac:dyDescent="0.3">
      <c r="B143" s="232"/>
    </row>
    <row r="144" spans="2:21" x14ac:dyDescent="0.3">
      <c r="B144" s="232"/>
    </row>
    <row r="145" spans="2:2" x14ac:dyDescent="0.3">
      <c r="B145" s="232"/>
    </row>
    <row r="146" spans="2:2" x14ac:dyDescent="0.3">
      <c r="B146" s="232"/>
    </row>
    <row r="147" spans="2:2" x14ac:dyDescent="0.3">
      <c r="B147" s="232"/>
    </row>
    <row r="148" spans="2:2" x14ac:dyDescent="0.3">
      <c r="B148" s="232"/>
    </row>
    <row r="149" spans="2:2" x14ac:dyDescent="0.3">
      <c r="B149" s="232"/>
    </row>
    <row r="150" spans="2:2" x14ac:dyDescent="0.3">
      <c r="B150" s="232"/>
    </row>
    <row r="151" spans="2:2" x14ac:dyDescent="0.3">
      <c r="B151" s="232"/>
    </row>
    <row r="152" spans="2:2" x14ac:dyDescent="0.3">
      <c r="B152" s="232"/>
    </row>
    <row r="153" spans="2:2" x14ac:dyDescent="0.3">
      <c r="B153" s="232"/>
    </row>
    <row r="154" spans="2:2" x14ac:dyDescent="0.3">
      <c r="B154" s="232"/>
    </row>
    <row r="155" spans="2:2" x14ac:dyDescent="0.3">
      <c r="B155" s="232"/>
    </row>
    <row r="156" spans="2:2" x14ac:dyDescent="0.3">
      <c r="B156" s="232"/>
    </row>
    <row r="157" spans="2:2" x14ac:dyDescent="0.3">
      <c r="B157" s="232"/>
    </row>
    <row r="158" spans="2:2" x14ac:dyDescent="0.3">
      <c r="B158" s="232"/>
    </row>
    <row r="159" spans="2:2" x14ac:dyDescent="0.3">
      <c r="B159" s="232"/>
    </row>
    <row r="160" spans="2:2" x14ac:dyDescent="0.3">
      <c r="B160" s="232"/>
    </row>
    <row r="161" spans="2:2" x14ac:dyDescent="0.3">
      <c r="B161" s="232"/>
    </row>
    <row r="162" spans="2:2" x14ac:dyDescent="0.3">
      <c r="B162" s="232"/>
    </row>
    <row r="163" spans="2:2" x14ac:dyDescent="0.3">
      <c r="B163" s="232"/>
    </row>
    <row r="164" spans="2:2" x14ac:dyDescent="0.3">
      <c r="B164" s="232"/>
    </row>
    <row r="165" spans="2:2" x14ac:dyDescent="0.3">
      <c r="B165" s="232"/>
    </row>
    <row r="166" spans="2:2" x14ac:dyDescent="0.3">
      <c r="B166" s="232"/>
    </row>
    <row r="167" spans="2:2" x14ac:dyDescent="0.3">
      <c r="B167" s="232"/>
    </row>
    <row r="168" spans="2:2" x14ac:dyDescent="0.3">
      <c r="B168" s="232"/>
    </row>
    <row r="169" spans="2:2" x14ac:dyDescent="0.3">
      <c r="B169" s="232"/>
    </row>
    <row r="170" spans="2:2" x14ac:dyDescent="0.3">
      <c r="B170" s="232"/>
    </row>
    <row r="171" spans="2:2" x14ac:dyDescent="0.3">
      <c r="B171" s="232"/>
    </row>
    <row r="172" spans="2:2" x14ac:dyDescent="0.3">
      <c r="B172" s="232"/>
    </row>
    <row r="173" spans="2:2" x14ac:dyDescent="0.3">
      <c r="B173" s="232"/>
    </row>
    <row r="174" spans="2:2" x14ac:dyDescent="0.3">
      <c r="B174" s="232"/>
    </row>
    <row r="175" spans="2:2" x14ac:dyDescent="0.3">
      <c r="B175" s="232"/>
    </row>
    <row r="176" spans="2:2" x14ac:dyDescent="0.3">
      <c r="B176" s="232"/>
    </row>
    <row r="177" spans="2:2" x14ac:dyDescent="0.3">
      <c r="B177" s="232"/>
    </row>
    <row r="178" spans="2:2" x14ac:dyDescent="0.3">
      <c r="B178" s="232"/>
    </row>
    <row r="179" spans="2:2" x14ac:dyDescent="0.3">
      <c r="B179" s="232"/>
    </row>
    <row r="180" spans="2:2" x14ac:dyDescent="0.3">
      <c r="B180" s="232"/>
    </row>
    <row r="181" spans="2:2" x14ac:dyDescent="0.3">
      <c r="B181" s="232"/>
    </row>
    <row r="182" spans="2:2" x14ac:dyDescent="0.3">
      <c r="B182" s="232"/>
    </row>
    <row r="183" spans="2:2" x14ac:dyDescent="0.3">
      <c r="B183" s="232"/>
    </row>
    <row r="184" spans="2:2" x14ac:dyDescent="0.3">
      <c r="B184" s="232"/>
    </row>
    <row r="185" spans="2:2" x14ac:dyDescent="0.3">
      <c r="B185" s="232"/>
    </row>
    <row r="186" spans="2:2" x14ac:dyDescent="0.3">
      <c r="B186" s="232"/>
    </row>
    <row r="187" spans="2:2" x14ac:dyDescent="0.3">
      <c r="B187" s="232"/>
    </row>
    <row r="188" spans="2:2" x14ac:dyDescent="0.3">
      <c r="B188" s="232"/>
    </row>
    <row r="189" spans="2:2" x14ac:dyDescent="0.3">
      <c r="B189" s="232"/>
    </row>
    <row r="190" spans="2:2" x14ac:dyDescent="0.3">
      <c r="B190" s="232"/>
    </row>
    <row r="191" spans="2:2" x14ac:dyDescent="0.3">
      <c r="B191" s="232"/>
    </row>
    <row r="192" spans="2:2" x14ac:dyDescent="0.3">
      <c r="B192" s="232"/>
    </row>
    <row r="193" spans="2:2" x14ac:dyDescent="0.3">
      <c r="B193" s="232"/>
    </row>
    <row r="194" spans="2:2" x14ac:dyDescent="0.3">
      <c r="B194" s="232"/>
    </row>
    <row r="195" spans="2:2" x14ac:dyDescent="0.3">
      <c r="B195" s="232"/>
    </row>
    <row r="196" spans="2:2" x14ac:dyDescent="0.3">
      <c r="B196" s="232"/>
    </row>
    <row r="197" spans="2:2" x14ac:dyDescent="0.3">
      <c r="B197" s="232"/>
    </row>
    <row r="198" spans="2:2" x14ac:dyDescent="0.3">
      <c r="B198" s="232"/>
    </row>
    <row r="199" spans="2:2" x14ac:dyDescent="0.3">
      <c r="B199" s="232"/>
    </row>
    <row r="200" spans="2:2" x14ac:dyDescent="0.3">
      <c r="B200" s="232"/>
    </row>
    <row r="201" spans="2:2" x14ac:dyDescent="0.3">
      <c r="B201" s="232"/>
    </row>
    <row r="202" spans="2:2" x14ac:dyDescent="0.3">
      <c r="B202" s="232"/>
    </row>
    <row r="203" spans="2:2" x14ac:dyDescent="0.3">
      <c r="B203" s="232"/>
    </row>
    <row r="204" spans="2:2" x14ac:dyDescent="0.3">
      <c r="B204" s="232"/>
    </row>
    <row r="205" spans="2:2" x14ac:dyDescent="0.3">
      <c r="B205" s="232"/>
    </row>
    <row r="206" spans="2:2" x14ac:dyDescent="0.3">
      <c r="B206" s="232"/>
    </row>
    <row r="207" spans="2:2" x14ac:dyDescent="0.3">
      <c r="B207" s="232"/>
    </row>
    <row r="208" spans="2:2" x14ac:dyDescent="0.3">
      <c r="B208" s="232"/>
    </row>
    <row r="209" spans="2:2" x14ac:dyDescent="0.3">
      <c r="B209" s="232"/>
    </row>
    <row r="210" spans="2:2" x14ac:dyDescent="0.3">
      <c r="B210" s="232"/>
    </row>
    <row r="211" spans="2:2" x14ac:dyDescent="0.3">
      <c r="B211" s="232"/>
    </row>
    <row r="212" spans="2:2" x14ac:dyDescent="0.3">
      <c r="B212" s="232"/>
    </row>
    <row r="213" spans="2:2" x14ac:dyDescent="0.3">
      <c r="B213" s="232"/>
    </row>
    <row r="214" spans="2:2" x14ac:dyDescent="0.3">
      <c r="B214" s="232"/>
    </row>
    <row r="215" spans="2:2" x14ac:dyDescent="0.3">
      <c r="B215" s="232"/>
    </row>
    <row r="216" spans="2:2" x14ac:dyDescent="0.3">
      <c r="B216" s="232"/>
    </row>
    <row r="217" spans="2:2" x14ac:dyDescent="0.3">
      <c r="B217" s="232"/>
    </row>
    <row r="218" spans="2:2" x14ac:dyDescent="0.3">
      <c r="B218" s="232"/>
    </row>
    <row r="219" spans="2:2" x14ac:dyDescent="0.3">
      <c r="B219" s="232"/>
    </row>
    <row r="220" spans="2:2" x14ac:dyDescent="0.3">
      <c r="B220" s="232"/>
    </row>
    <row r="221" spans="2:2" x14ac:dyDescent="0.3">
      <c r="B221" s="232"/>
    </row>
    <row r="222" spans="2:2" x14ac:dyDescent="0.3">
      <c r="B222" s="232"/>
    </row>
    <row r="223" spans="2:2" x14ac:dyDescent="0.3">
      <c r="B223" s="232"/>
    </row>
    <row r="224" spans="2:2" x14ac:dyDescent="0.3">
      <c r="B224" s="232"/>
    </row>
    <row r="225" spans="2:2" x14ac:dyDescent="0.3">
      <c r="B225" s="232"/>
    </row>
    <row r="226" spans="2:2" x14ac:dyDescent="0.3">
      <c r="B226" s="232"/>
    </row>
    <row r="227" spans="2:2" x14ac:dyDescent="0.3">
      <c r="B227" s="232"/>
    </row>
    <row r="228" spans="2:2" x14ac:dyDescent="0.3">
      <c r="B228" s="232"/>
    </row>
    <row r="229" spans="2:2" x14ac:dyDescent="0.3">
      <c r="B229" s="232"/>
    </row>
    <row r="230" spans="2:2" x14ac:dyDescent="0.3">
      <c r="B230" s="232"/>
    </row>
    <row r="231" spans="2:2" x14ac:dyDescent="0.3">
      <c r="B231" s="232"/>
    </row>
    <row r="232" spans="2:2" x14ac:dyDescent="0.3">
      <c r="B232" s="232"/>
    </row>
    <row r="233" spans="2:2" x14ac:dyDescent="0.3">
      <c r="B233" s="232"/>
    </row>
    <row r="234" spans="2:2" x14ac:dyDescent="0.3">
      <c r="B234" s="232"/>
    </row>
    <row r="235" spans="2:2" x14ac:dyDescent="0.3">
      <c r="B235" s="232"/>
    </row>
    <row r="236" spans="2:2" x14ac:dyDescent="0.3">
      <c r="B236" s="232"/>
    </row>
    <row r="237" spans="2:2" x14ac:dyDescent="0.3">
      <c r="B237" s="232"/>
    </row>
    <row r="238" spans="2:2" x14ac:dyDescent="0.3">
      <c r="B238" s="232"/>
    </row>
    <row r="239" spans="2:2" x14ac:dyDescent="0.3">
      <c r="B239" s="232"/>
    </row>
    <row r="240" spans="2:2" x14ac:dyDescent="0.3">
      <c r="B240" s="232"/>
    </row>
    <row r="241" spans="2:2" x14ac:dyDescent="0.3">
      <c r="B241" s="232"/>
    </row>
    <row r="242" spans="2:2" x14ac:dyDescent="0.3">
      <c r="B242" s="232"/>
    </row>
    <row r="243" spans="2:2" x14ac:dyDescent="0.3">
      <c r="B243" s="232"/>
    </row>
    <row r="244" spans="2:2" x14ac:dyDescent="0.3">
      <c r="B244" s="232"/>
    </row>
    <row r="245" spans="2:2" x14ac:dyDescent="0.3">
      <c r="B245" s="232"/>
    </row>
    <row r="246" spans="2:2" x14ac:dyDescent="0.3">
      <c r="B246" s="232"/>
    </row>
    <row r="247" spans="2:2" x14ac:dyDescent="0.3">
      <c r="B247" s="232"/>
    </row>
    <row r="248" spans="2:2" x14ac:dyDescent="0.3">
      <c r="B248" s="232"/>
    </row>
    <row r="249" spans="2:2" x14ac:dyDescent="0.3">
      <c r="B249" s="232"/>
    </row>
    <row r="250" spans="2:2" x14ac:dyDescent="0.3">
      <c r="B250" s="232"/>
    </row>
    <row r="251" spans="2:2" x14ac:dyDescent="0.3">
      <c r="B251" s="232"/>
    </row>
    <row r="252" spans="2:2" x14ac:dyDescent="0.3">
      <c r="B252" s="232"/>
    </row>
    <row r="253" spans="2:2" x14ac:dyDescent="0.3">
      <c r="B253" s="232"/>
    </row>
    <row r="254" spans="2:2" x14ac:dyDescent="0.3">
      <c r="B254" s="232"/>
    </row>
    <row r="255" spans="2:2" x14ac:dyDescent="0.3">
      <c r="B255" s="232"/>
    </row>
    <row r="256" spans="2:2" x14ac:dyDescent="0.3">
      <c r="B256" s="232"/>
    </row>
    <row r="257" spans="2:2" x14ac:dyDescent="0.3">
      <c r="B257" s="232"/>
    </row>
    <row r="258" spans="2:2" x14ac:dyDescent="0.3">
      <c r="B258" s="232"/>
    </row>
    <row r="259" spans="2:2" x14ac:dyDescent="0.3">
      <c r="B259" s="232"/>
    </row>
    <row r="260" spans="2:2" x14ac:dyDescent="0.3">
      <c r="B260" s="232"/>
    </row>
  </sheetData>
  <sheetProtection password="91E6" sheet="1" objects="1" scenarios="1" autoFilter="0" pivotTables="0"/>
  <autoFilter ref="B10:Z60"/>
  <mergeCells count="8">
    <mergeCell ref="H5:J5"/>
    <mergeCell ref="U4:V4"/>
    <mergeCell ref="K5:L5"/>
    <mergeCell ref="M5:N5"/>
    <mergeCell ref="U5:V5"/>
    <mergeCell ref="S5:T5"/>
    <mergeCell ref="Q5:R5"/>
    <mergeCell ref="O5:P5"/>
  </mergeCells>
  <phoneticPr fontId="4" type="noConversion"/>
  <pageMargins left="0.75" right="0.75" top="1" bottom="1" header="0" footer="0"/>
  <pageSetup orientation="portrait" horizontalDpi="4294967293" verticalDpi="4294967293"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260"/>
  <sheetViews>
    <sheetView workbookViewId="0">
      <selection activeCell="P44" sqref="P44"/>
    </sheetView>
  </sheetViews>
  <sheetFormatPr baseColWidth="10" defaultRowHeight="13.5" x14ac:dyDescent="0.3"/>
  <cols>
    <col min="1" max="1" width="5.42578125" style="36" customWidth="1"/>
    <col min="2" max="2" width="9.28515625" style="34" customWidth="1"/>
    <col min="3" max="3" width="9.28515625" style="45" customWidth="1"/>
    <col min="4" max="4" width="9.28515625" style="44" customWidth="1"/>
    <col min="5" max="5" width="9.28515625" style="43" customWidth="1"/>
    <col min="6" max="6" width="9.28515625" style="42" customWidth="1"/>
    <col min="7" max="7" width="9.28515625" style="39" customWidth="1"/>
    <col min="8" max="8" width="9.28515625" style="41" customWidth="1"/>
    <col min="9" max="9" width="9.28515625" style="40" customWidth="1"/>
    <col min="10" max="10" width="9.28515625" style="168" customWidth="1"/>
    <col min="11" max="11" width="3.85546875" style="38" hidden="1" customWidth="1"/>
    <col min="12" max="12" width="3.140625" style="37" hidden="1" customWidth="1"/>
    <col min="13" max="13" width="7" style="36" hidden="1" customWidth="1"/>
    <col min="14" max="14" width="7" style="35" hidden="1" customWidth="1"/>
    <col min="15" max="15" width="11.42578125" style="34" customWidth="1"/>
    <col min="16" max="16384" width="11.42578125" style="34"/>
  </cols>
  <sheetData>
    <row r="1" spans="1:14" s="54" customFormat="1" x14ac:dyDescent="0.3">
      <c r="A1" s="39"/>
      <c r="B1" s="51" t="s">
        <v>286</v>
      </c>
      <c r="C1" s="82"/>
      <c r="D1" s="51"/>
      <c r="E1" s="43"/>
      <c r="F1" s="43"/>
      <c r="G1" s="39"/>
      <c r="H1" s="122"/>
      <c r="I1" s="123"/>
      <c r="J1" s="168"/>
      <c r="K1" s="38"/>
      <c r="L1" s="37"/>
      <c r="M1" s="51"/>
      <c r="N1" s="35"/>
    </row>
    <row r="2" spans="1:14" s="54" customFormat="1" x14ac:dyDescent="0.3">
      <c r="A2" s="39"/>
      <c r="B2" s="180">
        <v>42628</v>
      </c>
      <c r="C2" s="52"/>
      <c r="D2" s="51"/>
      <c r="E2" s="43"/>
      <c r="F2" s="43"/>
      <c r="G2" s="39"/>
      <c r="H2" s="122"/>
      <c r="I2" s="123"/>
      <c r="J2" s="168"/>
      <c r="K2" s="38"/>
      <c r="L2" s="37"/>
      <c r="M2" s="66"/>
      <c r="N2" s="35"/>
    </row>
    <row r="3" spans="1:14" s="54" customFormat="1" x14ac:dyDescent="0.3">
      <c r="A3" s="39"/>
      <c r="B3" s="81"/>
      <c r="C3" s="52"/>
      <c r="D3" s="51"/>
      <c r="E3" s="43"/>
      <c r="F3" s="43"/>
      <c r="G3" s="39"/>
      <c r="H3" s="122"/>
      <c r="I3" s="123"/>
      <c r="J3" s="168"/>
      <c r="K3" s="38"/>
      <c r="L3" s="37"/>
      <c r="M3" s="66"/>
      <c r="N3" s="35"/>
    </row>
    <row r="4" spans="1:14" s="54" customFormat="1" x14ac:dyDescent="0.3">
      <c r="A4" s="39"/>
      <c r="B4" s="81"/>
      <c r="C4" s="52"/>
      <c r="D4" s="51"/>
      <c r="E4" s="43"/>
      <c r="F4" s="43"/>
      <c r="G4" s="39"/>
      <c r="H4" s="122"/>
      <c r="I4" s="123"/>
      <c r="J4" s="168"/>
      <c r="K4" s="38"/>
      <c r="L4" s="37"/>
      <c r="M4" s="66"/>
      <c r="N4" s="35"/>
    </row>
    <row r="5" spans="1:14" ht="14.25" x14ac:dyDescent="0.3">
      <c r="B5" s="75"/>
      <c r="C5" s="67"/>
      <c r="D5" s="58"/>
      <c r="E5" s="66"/>
      <c r="F5" s="63"/>
      <c r="G5" s="80"/>
      <c r="H5" s="294"/>
      <c r="I5" s="295"/>
      <c r="J5" s="295"/>
      <c r="K5" s="79"/>
      <c r="L5" s="78"/>
      <c r="M5" s="74"/>
      <c r="N5" s="73"/>
    </row>
    <row r="6" spans="1:14" ht="13.5" customHeight="1" x14ac:dyDescent="0.3">
      <c r="B6" s="75"/>
      <c r="C6" s="72"/>
      <c r="D6" s="58"/>
      <c r="E6" s="72" t="s">
        <v>38</v>
      </c>
      <c r="F6" s="63"/>
      <c r="G6" s="70">
        <f>+SUBTOTAL(101,G11:G10003)</f>
        <v>197.86</v>
      </c>
      <c r="H6" s="71">
        <f>+SUBTOTAL(101,H11:H10003)</f>
        <v>51.222319999999996</v>
      </c>
      <c r="I6" s="70">
        <f>+SUBTOTAL(101,I11:I10003)</f>
        <v>3.24</v>
      </c>
      <c r="J6" s="169">
        <f>+SUBTOTAL(101,J11:J10003)</f>
        <v>355.78790000000004</v>
      </c>
      <c r="K6" s="77"/>
      <c r="L6" s="68"/>
      <c r="M6" s="74"/>
      <c r="N6" s="73"/>
    </row>
    <row r="7" spans="1:14" ht="13.5" customHeight="1" x14ac:dyDescent="0.3">
      <c r="B7" s="75"/>
      <c r="C7" s="72"/>
      <c r="D7" s="58"/>
      <c r="E7" s="72" t="s">
        <v>33</v>
      </c>
      <c r="F7" s="63"/>
      <c r="G7" s="70">
        <f>+SUBTOTAL(102,G11:G1002)</f>
        <v>50</v>
      </c>
      <c r="H7" s="70">
        <f>+SUBTOTAL(102,H11:H1002)</f>
        <v>50</v>
      </c>
      <c r="I7" s="70">
        <f>+SUBTOTAL(102,I11:I1002)</f>
        <v>50</v>
      </c>
      <c r="J7" s="170">
        <f>+SUBTOTAL(102,J11:J1002)</f>
        <v>50</v>
      </c>
      <c r="K7" s="69"/>
      <c r="L7" s="76"/>
      <c r="M7" s="74"/>
      <c r="N7" s="73"/>
    </row>
    <row r="8" spans="1:14" ht="13.5" customHeight="1" x14ac:dyDescent="0.3">
      <c r="B8" s="75"/>
      <c r="C8" s="72"/>
      <c r="D8" s="58"/>
      <c r="E8" s="72" t="s">
        <v>19</v>
      </c>
      <c r="F8" s="63"/>
      <c r="G8" s="70">
        <f>+SUBTOTAL(105,G11:G10003)</f>
        <v>34</v>
      </c>
      <c r="H8" s="71">
        <f>+SUBTOTAL(105,H11:H10003)</f>
        <v>35.095999999999997</v>
      </c>
      <c r="I8" s="70">
        <f>+SUBTOTAL(105,I11:I10003)</f>
        <v>1</v>
      </c>
      <c r="J8" s="170">
        <f>+SUBTOTAL(105,J11:J10003)</f>
        <v>304.47000000000003</v>
      </c>
      <c r="K8" s="69"/>
      <c r="L8" s="68"/>
      <c r="M8" s="74"/>
      <c r="N8" s="73"/>
    </row>
    <row r="9" spans="1:14" ht="13.5" customHeight="1" x14ac:dyDescent="0.3">
      <c r="B9" s="57"/>
      <c r="C9" s="72"/>
      <c r="D9" s="58"/>
      <c r="E9" s="72" t="s">
        <v>20</v>
      </c>
      <c r="F9" s="63"/>
      <c r="G9" s="70">
        <f>+SUBTOTAL(104,G11:G10003)</f>
        <v>305</v>
      </c>
      <c r="H9" s="71">
        <f>+SUBTOTAL(104,H11:H10003)</f>
        <v>68.2</v>
      </c>
      <c r="I9" s="70">
        <f>+SUBTOTAL(104,I11:I10003)</f>
        <v>8</v>
      </c>
      <c r="J9" s="170">
        <f>+SUBTOTAL(104,J11:J10003)</f>
        <v>542.13</v>
      </c>
      <c r="K9" s="69"/>
      <c r="L9" s="68"/>
      <c r="M9" s="59"/>
      <c r="N9" s="58"/>
    </row>
    <row r="10" spans="1:14" s="57" customFormat="1" x14ac:dyDescent="0.3">
      <c r="A10" s="58" t="s">
        <v>44</v>
      </c>
      <c r="B10" s="59" t="s">
        <v>42</v>
      </c>
      <c r="C10" s="67" t="s">
        <v>41</v>
      </c>
      <c r="D10" s="58" t="s">
        <v>43</v>
      </c>
      <c r="E10" s="66" t="s">
        <v>8</v>
      </c>
      <c r="F10" s="65" t="s">
        <v>9</v>
      </c>
      <c r="G10" s="63" t="s">
        <v>10</v>
      </c>
      <c r="H10" s="64" t="s">
        <v>23</v>
      </c>
      <c r="I10" s="63" t="s">
        <v>24</v>
      </c>
      <c r="J10" s="171" t="s">
        <v>22</v>
      </c>
      <c r="K10" s="61"/>
      <c r="L10" s="60"/>
      <c r="M10" s="59"/>
      <c r="N10" s="58"/>
    </row>
    <row r="11" spans="1:14" x14ac:dyDescent="0.3">
      <c r="A11" s="36">
        <v>1</v>
      </c>
      <c r="B11" s="55">
        <v>104890001</v>
      </c>
      <c r="C11" s="45">
        <v>90884</v>
      </c>
      <c r="D11" s="44" t="s">
        <v>373</v>
      </c>
      <c r="E11" s="43">
        <v>41365</v>
      </c>
      <c r="F11" s="42">
        <v>42522</v>
      </c>
      <c r="G11" s="39">
        <v>34</v>
      </c>
      <c r="H11" s="41">
        <v>35.095999999999997</v>
      </c>
      <c r="I11" s="40">
        <v>2</v>
      </c>
      <c r="J11" s="172">
        <v>542.13</v>
      </c>
      <c r="K11" s="56"/>
      <c r="M11" s="46" t="str">
        <f>+LOOKUP(B11,COD_FIN!C$5:C$54,COD_FIN!B$5:B$54)</f>
        <v>HPQ</v>
      </c>
      <c r="N11" s="46"/>
    </row>
    <row r="12" spans="1:14" x14ac:dyDescent="0.3">
      <c r="A12" s="36">
        <f t="shared" ref="A12:A35" si="0">+A11+1</f>
        <v>2</v>
      </c>
      <c r="B12" s="55">
        <v>2330001</v>
      </c>
      <c r="C12" s="45">
        <v>71490</v>
      </c>
      <c r="D12" s="44" t="s">
        <v>182</v>
      </c>
      <c r="E12" s="43">
        <v>39479</v>
      </c>
      <c r="F12" s="42">
        <v>42186</v>
      </c>
      <c r="G12" s="39">
        <v>183</v>
      </c>
      <c r="H12" s="41">
        <v>60.155999999999999</v>
      </c>
      <c r="I12" s="40">
        <v>6</v>
      </c>
      <c r="J12" s="172">
        <v>531.92999999999995</v>
      </c>
      <c r="K12" s="56"/>
      <c r="M12" s="46" t="str">
        <f>+LOOKUP(B12,COD_FIN!C$5:C$54,COD_FIN!B$5:B$54)</f>
        <v>HEA</v>
      </c>
    </row>
    <row r="13" spans="1:14" x14ac:dyDescent="0.3">
      <c r="A13" s="36">
        <f t="shared" si="0"/>
        <v>3</v>
      </c>
      <c r="B13" s="55">
        <v>104890001</v>
      </c>
      <c r="C13" s="45">
        <v>89143</v>
      </c>
      <c r="D13" s="44" t="s">
        <v>373</v>
      </c>
      <c r="E13" s="43">
        <v>41091</v>
      </c>
      <c r="F13" s="42">
        <v>42156</v>
      </c>
      <c r="G13" s="39">
        <v>305</v>
      </c>
      <c r="H13" s="41">
        <v>41.14</v>
      </c>
      <c r="I13" s="40">
        <v>1</v>
      </c>
      <c r="J13" s="172">
        <v>475.32</v>
      </c>
      <c r="K13" s="56"/>
      <c r="M13" s="46" t="str">
        <f>+LOOKUP(B13,COD_FIN!C$5:C$54,COD_FIN!B$5:B$54)</f>
        <v>HPQ</v>
      </c>
    </row>
    <row r="14" spans="1:14" x14ac:dyDescent="0.3">
      <c r="A14" s="36">
        <f t="shared" si="0"/>
        <v>4</v>
      </c>
      <c r="B14" s="55">
        <v>104890001</v>
      </c>
      <c r="C14" s="45">
        <v>89108</v>
      </c>
      <c r="D14" s="44" t="s">
        <v>374</v>
      </c>
      <c r="E14" s="43">
        <v>41122</v>
      </c>
      <c r="F14" s="42">
        <v>42461</v>
      </c>
      <c r="G14" s="39">
        <v>110</v>
      </c>
      <c r="H14" s="41">
        <v>43.71</v>
      </c>
      <c r="I14" s="40">
        <v>2</v>
      </c>
      <c r="J14" s="172">
        <v>421.51499999999999</v>
      </c>
      <c r="K14" s="56"/>
      <c r="M14" s="46" t="str">
        <f>+LOOKUP(B14,COD_FIN!C$5:C$54,COD_FIN!B$5:B$54)</f>
        <v>HPQ</v>
      </c>
    </row>
    <row r="15" spans="1:14" x14ac:dyDescent="0.3">
      <c r="A15" s="36">
        <f t="shared" si="0"/>
        <v>5</v>
      </c>
      <c r="B15" s="55">
        <v>104890001</v>
      </c>
      <c r="C15" s="45">
        <v>77118</v>
      </c>
      <c r="D15" s="44" t="s">
        <v>375</v>
      </c>
      <c r="E15" s="43">
        <v>39873</v>
      </c>
      <c r="F15" s="42">
        <v>42064</v>
      </c>
      <c r="G15" s="39">
        <v>305</v>
      </c>
      <c r="H15" s="41">
        <v>57.2</v>
      </c>
      <c r="I15" s="40">
        <v>4</v>
      </c>
      <c r="J15" s="172">
        <v>413.185</v>
      </c>
      <c r="K15" s="56"/>
      <c r="M15" s="46" t="str">
        <f>+LOOKUP(B15,COD_FIN!C$5:C$54,COD_FIN!B$5:B$54)</f>
        <v>HPQ</v>
      </c>
    </row>
    <row r="16" spans="1:14" x14ac:dyDescent="0.3">
      <c r="A16" s="36">
        <f t="shared" si="0"/>
        <v>6</v>
      </c>
      <c r="B16" s="55">
        <v>104890001</v>
      </c>
      <c r="C16" s="45">
        <v>81042</v>
      </c>
      <c r="D16" s="44" t="s">
        <v>180</v>
      </c>
      <c r="E16" s="43">
        <v>40299</v>
      </c>
      <c r="F16" s="42">
        <v>42278</v>
      </c>
      <c r="G16" s="39">
        <v>289</v>
      </c>
      <c r="H16" s="41">
        <v>58.96</v>
      </c>
      <c r="I16" s="40">
        <v>4</v>
      </c>
      <c r="J16" s="172">
        <v>410.38</v>
      </c>
      <c r="K16" s="56"/>
      <c r="M16" s="46" t="str">
        <f>+LOOKUP(B16,COD_FIN!C$5:C$54,COD_FIN!B$5:B$54)</f>
        <v>HPQ</v>
      </c>
    </row>
    <row r="17" spans="1:13" x14ac:dyDescent="0.3">
      <c r="A17" s="36">
        <f t="shared" si="0"/>
        <v>7</v>
      </c>
      <c r="B17" s="55">
        <v>1710003</v>
      </c>
      <c r="C17" s="45">
        <v>81413</v>
      </c>
      <c r="D17" s="44" t="s">
        <v>336</v>
      </c>
      <c r="E17" s="43">
        <v>38169</v>
      </c>
      <c r="F17" s="42">
        <v>42186</v>
      </c>
      <c r="G17" s="39">
        <v>169</v>
      </c>
      <c r="H17" s="41">
        <v>64.475999999999999</v>
      </c>
      <c r="I17" s="40">
        <v>8</v>
      </c>
      <c r="J17" s="172">
        <v>400.09500000000003</v>
      </c>
      <c r="K17" s="56"/>
      <c r="M17" s="46" t="str">
        <f>+LOOKUP(B17,COD_FIN!C$5:C$54,COD_FIN!B$5:B$54)</f>
        <v>HCA</v>
      </c>
    </row>
    <row r="18" spans="1:13" x14ac:dyDescent="0.3">
      <c r="A18" s="36">
        <f t="shared" si="0"/>
        <v>8</v>
      </c>
      <c r="B18" s="55">
        <v>104890001</v>
      </c>
      <c r="C18" s="45">
        <v>81030</v>
      </c>
      <c r="D18" s="44" t="s">
        <v>180</v>
      </c>
      <c r="E18" s="43">
        <v>40238</v>
      </c>
      <c r="F18" s="42">
        <v>42125</v>
      </c>
      <c r="G18" s="39">
        <v>305</v>
      </c>
      <c r="H18" s="41">
        <v>57.97</v>
      </c>
      <c r="I18" s="40">
        <v>4</v>
      </c>
      <c r="J18" s="172">
        <v>398.90499999999997</v>
      </c>
      <c r="K18" s="56"/>
      <c r="M18" s="46" t="str">
        <f>+LOOKUP(B18,COD_FIN!C$5:C$54,COD_FIN!B$5:B$54)</f>
        <v>HPQ</v>
      </c>
    </row>
    <row r="19" spans="1:13" x14ac:dyDescent="0.3">
      <c r="A19" s="36">
        <f t="shared" si="0"/>
        <v>9</v>
      </c>
      <c r="B19" s="55">
        <v>104890001</v>
      </c>
      <c r="C19" s="45">
        <v>81466</v>
      </c>
      <c r="D19" s="44" t="s">
        <v>180</v>
      </c>
      <c r="E19" s="43">
        <v>40575</v>
      </c>
      <c r="F19" s="42">
        <v>42430</v>
      </c>
      <c r="G19" s="39">
        <v>119</v>
      </c>
      <c r="H19" s="41">
        <v>54.875999999999998</v>
      </c>
      <c r="I19" s="40">
        <v>4</v>
      </c>
      <c r="J19" s="172">
        <v>397.12</v>
      </c>
      <c r="K19" s="56"/>
      <c r="M19" s="46" t="str">
        <f>+LOOKUP(B19,COD_FIN!C$5:C$54,COD_FIN!B$5:B$54)</f>
        <v>HPQ</v>
      </c>
    </row>
    <row r="20" spans="1:13" x14ac:dyDescent="0.3">
      <c r="A20" s="36">
        <f t="shared" si="0"/>
        <v>10</v>
      </c>
      <c r="B20" s="55">
        <v>104890001</v>
      </c>
      <c r="C20" s="45">
        <v>73142</v>
      </c>
      <c r="D20" s="44">
        <v>101</v>
      </c>
      <c r="E20" s="43">
        <v>39417</v>
      </c>
      <c r="F20" s="42">
        <v>42522</v>
      </c>
      <c r="G20" s="39">
        <v>41</v>
      </c>
      <c r="H20" s="41">
        <v>53.5</v>
      </c>
      <c r="I20" s="40">
        <v>6</v>
      </c>
      <c r="J20" s="172">
        <v>393.46499999999997</v>
      </c>
      <c r="K20" s="56"/>
      <c r="M20" s="46" t="str">
        <f>+LOOKUP(B20,COD_FIN!C$5:C$54,COD_FIN!B$5:B$54)</f>
        <v>HPQ</v>
      </c>
    </row>
    <row r="21" spans="1:13" x14ac:dyDescent="0.3">
      <c r="A21" s="36">
        <f t="shared" si="0"/>
        <v>11</v>
      </c>
      <c r="B21" s="55">
        <v>104890001</v>
      </c>
      <c r="C21" s="45">
        <v>89074</v>
      </c>
      <c r="D21" s="44" t="s">
        <v>374</v>
      </c>
      <c r="E21" s="43">
        <v>41000</v>
      </c>
      <c r="F21" s="42">
        <v>42491</v>
      </c>
      <c r="G21" s="39">
        <v>60</v>
      </c>
      <c r="H21" s="41">
        <v>45.136000000000003</v>
      </c>
      <c r="I21" s="40">
        <v>3</v>
      </c>
      <c r="J21" s="172">
        <v>388.11</v>
      </c>
      <c r="K21" s="56"/>
      <c r="M21" s="46" t="str">
        <f>+LOOKUP(B21,COD_FIN!C$5:C$54,COD_FIN!B$5:B$54)</f>
        <v>HPQ</v>
      </c>
    </row>
    <row r="22" spans="1:13" x14ac:dyDescent="0.3">
      <c r="A22" s="36">
        <f t="shared" si="0"/>
        <v>12</v>
      </c>
      <c r="B22" s="55">
        <v>570001</v>
      </c>
      <c r="C22" s="45">
        <v>70224</v>
      </c>
      <c r="D22" s="44" t="s">
        <v>181</v>
      </c>
      <c r="E22" s="43">
        <v>38899</v>
      </c>
      <c r="F22" s="42">
        <v>42248</v>
      </c>
      <c r="G22" s="39">
        <v>190</v>
      </c>
      <c r="H22" s="41">
        <v>58.103999999999999</v>
      </c>
      <c r="I22" s="40">
        <v>8</v>
      </c>
      <c r="J22" s="172">
        <v>386.92</v>
      </c>
      <c r="K22" s="56"/>
      <c r="M22" s="46" t="str">
        <f>+LOOKUP(B22,COD_FIN!C$5:C$54,COD_FIN!B$5:B$54)</f>
        <v>EAB</v>
      </c>
    </row>
    <row r="23" spans="1:13" x14ac:dyDescent="0.3">
      <c r="A23" s="36">
        <f t="shared" si="0"/>
        <v>13</v>
      </c>
      <c r="B23" s="55">
        <v>104890001</v>
      </c>
      <c r="C23" s="45">
        <v>90880</v>
      </c>
      <c r="D23" s="44" t="s">
        <v>373</v>
      </c>
      <c r="E23" s="43">
        <v>41365</v>
      </c>
      <c r="F23" s="42">
        <v>42186</v>
      </c>
      <c r="G23" s="39">
        <v>305</v>
      </c>
      <c r="H23" s="41">
        <v>42.35</v>
      </c>
      <c r="I23" s="40">
        <v>1</v>
      </c>
      <c r="J23" s="172">
        <v>373.745</v>
      </c>
      <c r="K23" s="56"/>
      <c r="M23" s="46" t="str">
        <f>+LOOKUP(B23,COD_FIN!C$5:C$54,COD_FIN!B$5:B$54)</f>
        <v>HPQ</v>
      </c>
    </row>
    <row r="24" spans="1:13" x14ac:dyDescent="0.3">
      <c r="A24" s="36">
        <f t="shared" si="0"/>
        <v>14</v>
      </c>
      <c r="B24" s="55">
        <v>106500003</v>
      </c>
      <c r="C24" s="45">
        <v>90975</v>
      </c>
      <c r="D24" s="44" t="s">
        <v>376</v>
      </c>
      <c r="E24" s="43">
        <v>41456</v>
      </c>
      <c r="F24" s="42">
        <v>42186</v>
      </c>
      <c r="G24" s="39">
        <v>295</v>
      </c>
      <c r="H24" s="41">
        <v>48.95</v>
      </c>
      <c r="I24" s="40">
        <v>1</v>
      </c>
      <c r="J24" s="172">
        <v>369.32499999999999</v>
      </c>
      <c r="K24" s="56"/>
      <c r="M24" s="46" t="str">
        <f>+LOOKUP(B24,COD_FIN!C$5:C$54,COD_FIN!B$5:B$54)</f>
        <v>GMR</v>
      </c>
    </row>
    <row r="25" spans="1:13" x14ac:dyDescent="0.3">
      <c r="A25" s="36">
        <f t="shared" si="0"/>
        <v>15</v>
      </c>
      <c r="B25" s="55">
        <v>106500003</v>
      </c>
      <c r="C25" s="45">
        <v>90971</v>
      </c>
      <c r="D25" s="44" t="s">
        <v>376</v>
      </c>
      <c r="E25" s="43">
        <v>41426</v>
      </c>
      <c r="F25" s="42">
        <v>42217</v>
      </c>
      <c r="G25" s="39">
        <v>299</v>
      </c>
      <c r="H25" s="41">
        <v>49.06</v>
      </c>
      <c r="I25" s="40">
        <v>1</v>
      </c>
      <c r="J25" s="172">
        <v>361.67500000000001</v>
      </c>
      <c r="K25" s="56"/>
      <c r="M25" s="46" t="str">
        <f>+LOOKUP(B25,COD_FIN!C$5:C$54,COD_FIN!B$5:B$54)</f>
        <v>GMR</v>
      </c>
    </row>
    <row r="26" spans="1:13" x14ac:dyDescent="0.3">
      <c r="A26" s="36">
        <f t="shared" si="0"/>
        <v>16</v>
      </c>
      <c r="B26" s="55">
        <v>104890001</v>
      </c>
      <c r="C26" s="45">
        <v>77180</v>
      </c>
      <c r="D26" s="44">
        <v>300534</v>
      </c>
      <c r="E26" s="43">
        <v>38961</v>
      </c>
      <c r="F26" s="42">
        <v>42370</v>
      </c>
      <c r="G26" s="39">
        <v>194</v>
      </c>
      <c r="H26" s="41">
        <v>54.936</v>
      </c>
      <c r="I26" s="40">
        <v>7</v>
      </c>
      <c r="J26" s="172">
        <v>360.91</v>
      </c>
      <c r="K26" s="56"/>
      <c r="M26" s="46" t="str">
        <f>+LOOKUP(B26,COD_FIN!C$5:C$54,COD_FIN!B$5:B$54)</f>
        <v>HPQ</v>
      </c>
    </row>
    <row r="27" spans="1:13" x14ac:dyDescent="0.3">
      <c r="A27" s="36">
        <f t="shared" si="0"/>
        <v>17</v>
      </c>
      <c r="B27" s="55">
        <v>410001</v>
      </c>
      <c r="C27" s="45">
        <v>66743</v>
      </c>
      <c r="D27" s="44" t="s">
        <v>314</v>
      </c>
      <c r="E27" s="43">
        <v>39114</v>
      </c>
      <c r="F27" s="42">
        <v>42248</v>
      </c>
      <c r="G27" s="39">
        <v>151</v>
      </c>
      <c r="H27" s="41">
        <v>66.768000000000001</v>
      </c>
      <c r="I27" s="40">
        <v>7</v>
      </c>
      <c r="J27" s="172">
        <v>359.04</v>
      </c>
      <c r="K27" s="56"/>
      <c r="M27" s="46" t="str">
        <f>+LOOKUP(B27,COD_FIN!C$5:C$54,COD_FIN!B$5:B$54)</f>
        <v>EDI</v>
      </c>
    </row>
    <row r="28" spans="1:13" x14ac:dyDescent="0.3">
      <c r="A28" s="36">
        <f t="shared" si="0"/>
        <v>18</v>
      </c>
      <c r="B28" s="55">
        <v>106500005</v>
      </c>
      <c r="C28" s="45">
        <v>90965</v>
      </c>
      <c r="D28" s="44" t="s">
        <v>376</v>
      </c>
      <c r="E28" s="43">
        <v>41487</v>
      </c>
      <c r="F28" s="42">
        <v>42278</v>
      </c>
      <c r="G28" s="39">
        <v>228</v>
      </c>
      <c r="H28" s="41">
        <v>45.262</v>
      </c>
      <c r="I28" s="40">
        <v>1</v>
      </c>
      <c r="J28" s="172">
        <v>355.3</v>
      </c>
      <c r="K28" s="56"/>
      <c r="M28" s="46" t="str">
        <f>+LOOKUP(B28,COD_FIN!C$5:C$54,COD_FIN!B$5:B$54)</f>
        <v>ARM</v>
      </c>
    </row>
    <row r="29" spans="1:13" x14ac:dyDescent="0.3">
      <c r="A29" s="36">
        <f t="shared" si="0"/>
        <v>19</v>
      </c>
      <c r="B29" s="55">
        <v>104890001</v>
      </c>
      <c r="C29" s="45">
        <v>90937</v>
      </c>
      <c r="D29" s="44" t="s">
        <v>373</v>
      </c>
      <c r="E29" s="43">
        <v>41487</v>
      </c>
      <c r="F29" s="42">
        <v>42339</v>
      </c>
      <c r="G29" s="39">
        <v>222</v>
      </c>
      <c r="H29" s="41">
        <v>39.22</v>
      </c>
      <c r="I29" s="40">
        <v>1</v>
      </c>
      <c r="J29" s="172">
        <v>354.62</v>
      </c>
      <c r="K29" s="56"/>
      <c r="M29" s="46" t="str">
        <f>+LOOKUP(B29,COD_FIN!C$5:C$54,COD_FIN!B$5:B$54)</f>
        <v>HPQ</v>
      </c>
    </row>
    <row r="30" spans="1:13" x14ac:dyDescent="0.3">
      <c r="A30" s="36">
        <f t="shared" si="0"/>
        <v>20</v>
      </c>
      <c r="B30" s="55">
        <v>410001</v>
      </c>
      <c r="C30" s="45">
        <v>63735</v>
      </c>
      <c r="D30" s="44" t="s">
        <v>185</v>
      </c>
      <c r="E30" s="43">
        <v>38657</v>
      </c>
      <c r="F30" s="42">
        <v>42370</v>
      </c>
      <c r="G30" s="39">
        <v>51</v>
      </c>
      <c r="H30" s="41">
        <v>59.328000000000003</v>
      </c>
      <c r="I30" s="40">
        <v>8</v>
      </c>
      <c r="J30" s="172">
        <v>352.32499999999999</v>
      </c>
      <c r="K30" s="56"/>
      <c r="M30" s="46" t="str">
        <f>+LOOKUP(B30,COD_FIN!C$5:C$54,COD_FIN!B$5:B$54)</f>
        <v>EDI</v>
      </c>
    </row>
    <row r="31" spans="1:13" x14ac:dyDescent="0.3">
      <c r="A31" s="36">
        <f t="shared" si="0"/>
        <v>21</v>
      </c>
      <c r="B31" s="55">
        <v>104890001</v>
      </c>
      <c r="C31" s="45">
        <v>84750</v>
      </c>
      <c r="D31" s="44" t="s">
        <v>180</v>
      </c>
      <c r="E31" s="43">
        <v>40878</v>
      </c>
      <c r="F31" s="42">
        <v>42430</v>
      </c>
      <c r="G31" s="39">
        <v>116</v>
      </c>
      <c r="H31" s="41">
        <v>50.786999999999999</v>
      </c>
      <c r="I31" s="40">
        <v>3</v>
      </c>
      <c r="J31" s="172">
        <v>349.86</v>
      </c>
      <c r="K31" s="56"/>
      <c r="M31" s="46" t="str">
        <f>+LOOKUP(B31,COD_FIN!C$5:C$54,COD_FIN!B$5:B$54)</f>
        <v>HPQ</v>
      </c>
    </row>
    <row r="32" spans="1:13" x14ac:dyDescent="0.3">
      <c r="A32" s="36">
        <f t="shared" si="0"/>
        <v>22</v>
      </c>
      <c r="B32" s="55">
        <v>108130002</v>
      </c>
      <c r="C32" s="45">
        <v>93231</v>
      </c>
      <c r="D32" s="44" t="s">
        <v>373</v>
      </c>
      <c r="E32" s="43">
        <v>41579</v>
      </c>
      <c r="F32" s="42">
        <v>42339</v>
      </c>
      <c r="G32" s="39">
        <v>219</v>
      </c>
      <c r="H32" s="41">
        <v>36.887999999999998</v>
      </c>
      <c r="I32" s="40">
        <v>1</v>
      </c>
      <c r="J32" s="172">
        <v>343.65499999999997</v>
      </c>
      <c r="K32" s="56"/>
      <c r="M32" s="46" t="str">
        <f>+LOOKUP(B32,COD_FIN!C$5:C$54,COD_FIN!B$5:B$54)</f>
        <v>GPL</v>
      </c>
    </row>
    <row r="33" spans="1:13" x14ac:dyDescent="0.3">
      <c r="A33" s="36">
        <f t="shared" si="0"/>
        <v>23</v>
      </c>
      <c r="B33" s="55">
        <v>1890029</v>
      </c>
      <c r="C33" s="45">
        <v>90163</v>
      </c>
      <c r="D33" s="44" t="s">
        <v>315</v>
      </c>
      <c r="E33" s="43">
        <v>41091</v>
      </c>
      <c r="F33" s="42">
        <v>42217</v>
      </c>
      <c r="G33" s="39">
        <v>203</v>
      </c>
      <c r="H33" s="41">
        <v>52.152000000000001</v>
      </c>
      <c r="I33" s="40">
        <v>2</v>
      </c>
      <c r="J33" s="172">
        <v>342.21</v>
      </c>
      <c r="K33" s="56"/>
      <c r="M33" s="46" t="str">
        <f>+LOOKUP(B33,COD_FIN!C$5:C$54,COD_FIN!B$5:B$54)</f>
        <v>HPL</v>
      </c>
    </row>
    <row r="34" spans="1:13" x14ac:dyDescent="0.3">
      <c r="A34" s="36">
        <f t="shared" si="0"/>
        <v>24</v>
      </c>
      <c r="B34" s="55">
        <v>104890001</v>
      </c>
      <c r="C34" s="45">
        <v>81493</v>
      </c>
      <c r="D34" s="44" t="s">
        <v>180</v>
      </c>
      <c r="E34" s="43">
        <v>40695</v>
      </c>
      <c r="F34" s="42">
        <v>42309</v>
      </c>
      <c r="G34" s="39">
        <v>236</v>
      </c>
      <c r="H34" s="41">
        <v>56.789000000000001</v>
      </c>
      <c r="I34" s="40">
        <v>3</v>
      </c>
      <c r="J34" s="172">
        <v>341.53</v>
      </c>
      <c r="K34" s="56"/>
      <c r="M34" s="46" t="str">
        <f>+LOOKUP(B34,COD_FIN!C$5:C$54,COD_FIN!B$5:B$54)</f>
        <v>HPQ</v>
      </c>
    </row>
    <row r="35" spans="1:13" x14ac:dyDescent="0.3">
      <c r="A35" s="36">
        <f t="shared" si="0"/>
        <v>25</v>
      </c>
      <c r="B35" s="55">
        <v>106500003</v>
      </c>
      <c r="C35" s="45">
        <v>90976</v>
      </c>
      <c r="D35" s="44" t="s">
        <v>376</v>
      </c>
      <c r="E35" s="43">
        <v>41456</v>
      </c>
      <c r="F35" s="42">
        <v>42186</v>
      </c>
      <c r="G35" s="39">
        <v>281</v>
      </c>
      <c r="H35" s="41">
        <v>46.64</v>
      </c>
      <c r="I35" s="40">
        <v>1</v>
      </c>
      <c r="J35" s="172">
        <v>340.255</v>
      </c>
      <c r="K35" s="56"/>
      <c r="M35" s="46" t="str">
        <f>+LOOKUP(B35,COD_FIN!C$5:C$54,COD_FIN!B$5:B$54)</f>
        <v>GMR</v>
      </c>
    </row>
    <row r="36" spans="1:13" x14ac:dyDescent="0.3">
      <c r="A36" s="39">
        <v>26</v>
      </c>
      <c r="B36" s="55">
        <v>104890001</v>
      </c>
      <c r="C36" s="45">
        <v>81480</v>
      </c>
      <c r="D36" s="44" t="s">
        <v>180</v>
      </c>
      <c r="E36" s="43">
        <v>40634</v>
      </c>
      <c r="F36" s="42">
        <v>42522</v>
      </c>
      <c r="G36" s="39">
        <v>43</v>
      </c>
      <c r="H36" s="41">
        <v>52.415999999999997</v>
      </c>
      <c r="I36" s="40">
        <v>4</v>
      </c>
      <c r="J36" s="172">
        <v>338.72500000000002</v>
      </c>
      <c r="M36" s="46" t="str">
        <f>+LOOKUP(B36,COD_FIN!C$5:C$54,COD_FIN!B$5:B$54)</f>
        <v>HPQ</v>
      </c>
    </row>
    <row r="37" spans="1:13" x14ac:dyDescent="0.3">
      <c r="A37" s="39">
        <f t="shared" ref="A37:A60" si="1">A36+1</f>
        <v>27</v>
      </c>
      <c r="B37" s="55">
        <v>104890001</v>
      </c>
      <c r="C37" s="45">
        <v>90876</v>
      </c>
      <c r="D37" s="44" t="s">
        <v>373</v>
      </c>
      <c r="E37" s="43">
        <v>41334</v>
      </c>
      <c r="F37" s="42">
        <v>42217</v>
      </c>
      <c r="G37" s="39">
        <v>280</v>
      </c>
      <c r="H37" s="41">
        <v>40.590000000000003</v>
      </c>
      <c r="I37" s="40">
        <v>1</v>
      </c>
      <c r="J37" s="172">
        <v>337.36500000000001</v>
      </c>
      <c r="M37" s="46" t="str">
        <f>+LOOKUP(B37,COD_FIN!C$5:C$54,COD_FIN!B$5:B$54)</f>
        <v>HPQ</v>
      </c>
    </row>
    <row r="38" spans="1:13" x14ac:dyDescent="0.3">
      <c r="A38" s="39">
        <f t="shared" si="1"/>
        <v>28</v>
      </c>
      <c r="B38" s="55">
        <v>104890001</v>
      </c>
      <c r="C38" s="45">
        <v>90922</v>
      </c>
      <c r="D38" s="44" t="s">
        <v>377</v>
      </c>
      <c r="E38" s="43">
        <v>41426</v>
      </c>
      <c r="F38" s="42">
        <v>42217</v>
      </c>
      <c r="G38" s="39">
        <v>179</v>
      </c>
      <c r="H38" s="41">
        <v>42.335999999999999</v>
      </c>
      <c r="I38" s="40">
        <v>1</v>
      </c>
      <c r="J38" s="172">
        <v>334.9</v>
      </c>
      <c r="M38" s="46" t="str">
        <f>+LOOKUP(B38,COD_FIN!C$5:C$54,COD_FIN!B$5:B$54)</f>
        <v>HPQ</v>
      </c>
    </row>
    <row r="39" spans="1:13" x14ac:dyDescent="0.3">
      <c r="A39" s="39">
        <f t="shared" si="1"/>
        <v>29</v>
      </c>
      <c r="B39" s="55">
        <v>106500003</v>
      </c>
      <c r="C39" s="45">
        <v>65981</v>
      </c>
      <c r="D39" s="44" t="s">
        <v>178</v>
      </c>
      <c r="E39" s="43">
        <v>39052</v>
      </c>
      <c r="F39" s="42">
        <v>42248</v>
      </c>
      <c r="G39" s="39">
        <v>271</v>
      </c>
      <c r="H39" s="41">
        <v>66.88</v>
      </c>
      <c r="I39" s="40">
        <v>7</v>
      </c>
      <c r="J39" s="172">
        <v>332.52</v>
      </c>
      <c r="M39" s="46" t="str">
        <f>+LOOKUP(B39,COD_FIN!C$5:C$54,COD_FIN!B$5:B$54)</f>
        <v>GMR</v>
      </c>
    </row>
    <row r="40" spans="1:13" x14ac:dyDescent="0.3">
      <c r="A40" s="39">
        <f t="shared" si="1"/>
        <v>30</v>
      </c>
      <c r="B40" s="55">
        <v>1710003</v>
      </c>
      <c r="C40" s="45">
        <v>88282</v>
      </c>
      <c r="D40" s="44" t="s">
        <v>378</v>
      </c>
      <c r="E40" s="43">
        <v>41030</v>
      </c>
      <c r="F40" s="42">
        <v>42339</v>
      </c>
      <c r="G40" s="39">
        <v>43</v>
      </c>
      <c r="H40" s="41">
        <v>36.981999999999999</v>
      </c>
      <c r="I40" s="40">
        <v>2</v>
      </c>
      <c r="J40" s="172">
        <v>330.90499999999997</v>
      </c>
      <c r="M40" s="46" t="str">
        <f>+LOOKUP(B40,COD_FIN!C$5:C$54,COD_FIN!B$5:B$54)</f>
        <v>HCA</v>
      </c>
    </row>
    <row r="41" spans="1:13" x14ac:dyDescent="0.3">
      <c r="A41" s="39">
        <f t="shared" si="1"/>
        <v>31</v>
      </c>
      <c r="B41" s="55">
        <v>104890001</v>
      </c>
      <c r="C41" s="45">
        <v>89097</v>
      </c>
      <c r="D41" s="44" t="s">
        <v>374</v>
      </c>
      <c r="E41" s="43">
        <v>41061</v>
      </c>
      <c r="F41" s="42">
        <v>42309</v>
      </c>
      <c r="G41" s="39">
        <v>239</v>
      </c>
      <c r="H41" s="41">
        <v>51.084000000000003</v>
      </c>
      <c r="I41" s="40">
        <v>2</v>
      </c>
      <c r="J41" s="172">
        <v>329.20499999999998</v>
      </c>
      <c r="M41" s="46" t="str">
        <f>+LOOKUP(B41,COD_FIN!C$5:C$54,COD_FIN!B$5:B$54)</f>
        <v>HPQ</v>
      </c>
    </row>
    <row r="42" spans="1:13" x14ac:dyDescent="0.3">
      <c r="A42" s="39">
        <f t="shared" si="1"/>
        <v>32</v>
      </c>
      <c r="B42" s="55">
        <v>106500003</v>
      </c>
      <c r="C42" s="45">
        <v>90977</v>
      </c>
      <c r="D42" s="44" t="s">
        <v>335</v>
      </c>
      <c r="E42" s="43">
        <v>41487</v>
      </c>
      <c r="F42" s="42">
        <v>42309</v>
      </c>
      <c r="G42" s="39">
        <v>224</v>
      </c>
      <c r="H42" s="41">
        <v>44.838000000000001</v>
      </c>
      <c r="I42" s="40">
        <v>1</v>
      </c>
      <c r="J42" s="172">
        <v>328.95</v>
      </c>
      <c r="M42" s="46" t="str">
        <f>+LOOKUP(B42,COD_FIN!C$5:C$54,COD_FIN!B$5:B$54)</f>
        <v>GMR</v>
      </c>
    </row>
    <row r="43" spans="1:13" x14ac:dyDescent="0.3">
      <c r="A43" s="39">
        <f t="shared" si="1"/>
        <v>33</v>
      </c>
      <c r="B43" s="55">
        <v>104890001</v>
      </c>
      <c r="C43" s="45">
        <v>89075</v>
      </c>
      <c r="D43" s="44" t="s">
        <v>180</v>
      </c>
      <c r="E43" s="43">
        <v>41000</v>
      </c>
      <c r="F43" s="42">
        <v>42186</v>
      </c>
      <c r="G43" s="39">
        <v>305</v>
      </c>
      <c r="H43" s="41">
        <v>54.23</v>
      </c>
      <c r="I43" s="40">
        <v>2</v>
      </c>
      <c r="J43" s="172">
        <v>328.35500000000002</v>
      </c>
      <c r="M43" s="46" t="str">
        <f>+LOOKUP(B43,COD_FIN!C$5:C$54,COD_FIN!B$5:B$54)</f>
        <v>HPQ</v>
      </c>
    </row>
    <row r="44" spans="1:13" x14ac:dyDescent="0.3">
      <c r="A44" s="39">
        <f t="shared" si="1"/>
        <v>34</v>
      </c>
      <c r="B44" s="55">
        <v>1710003</v>
      </c>
      <c r="C44" s="45">
        <v>80783</v>
      </c>
      <c r="D44" s="44" t="s">
        <v>176</v>
      </c>
      <c r="E44" s="43">
        <v>39722</v>
      </c>
      <c r="F44" s="42">
        <v>42186</v>
      </c>
      <c r="G44" s="39">
        <v>180</v>
      </c>
      <c r="H44" s="41">
        <v>56.067999999999998</v>
      </c>
      <c r="I44" s="40">
        <v>5</v>
      </c>
      <c r="J44" s="172">
        <v>326.65499999999997</v>
      </c>
      <c r="M44" s="46" t="str">
        <f>+LOOKUP(B44,COD_FIN!C$5:C$54,COD_FIN!B$5:B$54)</f>
        <v>HCA</v>
      </c>
    </row>
    <row r="45" spans="1:13" x14ac:dyDescent="0.3">
      <c r="A45" s="39">
        <f t="shared" si="1"/>
        <v>35</v>
      </c>
      <c r="B45" s="55">
        <v>110001</v>
      </c>
      <c r="C45" s="45">
        <v>85851</v>
      </c>
      <c r="D45" s="44" t="s">
        <v>179</v>
      </c>
      <c r="E45" s="43">
        <v>41030</v>
      </c>
      <c r="F45" s="42">
        <v>42125</v>
      </c>
      <c r="G45" s="39">
        <v>249</v>
      </c>
      <c r="H45" s="41">
        <v>56.570999999999998</v>
      </c>
      <c r="I45" s="40">
        <v>2</v>
      </c>
      <c r="J45" s="172">
        <v>325.63499999999999</v>
      </c>
      <c r="M45" s="46" t="str">
        <f>+LOOKUP(B45,COD_FIN!C$5:C$54,COD_FIN!B$5:B$54)</f>
        <v>HEP</v>
      </c>
    </row>
    <row r="46" spans="1:13" x14ac:dyDescent="0.3">
      <c r="A46" s="39">
        <f t="shared" si="1"/>
        <v>36</v>
      </c>
      <c r="B46" s="55">
        <v>1710003</v>
      </c>
      <c r="C46" s="45">
        <v>84839</v>
      </c>
      <c r="D46" s="44" t="s">
        <v>176</v>
      </c>
      <c r="E46" s="43">
        <v>39692</v>
      </c>
      <c r="F46" s="42">
        <v>42095</v>
      </c>
      <c r="G46" s="39">
        <v>264</v>
      </c>
      <c r="H46" s="41">
        <v>56.7</v>
      </c>
      <c r="I46" s="40">
        <v>5</v>
      </c>
      <c r="J46" s="172">
        <v>325.55</v>
      </c>
      <c r="M46" s="46" t="str">
        <f>+LOOKUP(B46,COD_FIN!C$5:C$54,COD_FIN!B$5:B$54)</f>
        <v>HCA</v>
      </c>
    </row>
    <row r="47" spans="1:13" x14ac:dyDescent="0.3">
      <c r="A47" s="39">
        <f t="shared" si="1"/>
        <v>37</v>
      </c>
      <c r="B47" s="55">
        <v>106500003</v>
      </c>
      <c r="C47" s="45">
        <v>79330</v>
      </c>
      <c r="D47" s="44" t="s">
        <v>179</v>
      </c>
      <c r="E47" s="43">
        <v>40483</v>
      </c>
      <c r="F47" s="42">
        <v>42461</v>
      </c>
      <c r="G47" s="39">
        <v>68</v>
      </c>
      <c r="H47" s="41">
        <v>48.973999999999997</v>
      </c>
      <c r="I47" s="40">
        <v>4</v>
      </c>
      <c r="J47" s="172">
        <v>325.46499999999997</v>
      </c>
      <c r="M47" s="46" t="str">
        <f>+LOOKUP(B47,COD_FIN!C$5:C$54,COD_FIN!B$5:B$54)</f>
        <v>GMR</v>
      </c>
    </row>
    <row r="48" spans="1:13" x14ac:dyDescent="0.3">
      <c r="A48" s="39">
        <f t="shared" si="1"/>
        <v>38</v>
      </c>
      <c r="B48" s="55">
        <v>1890029</v>
      </c>
      <c r="C48" s="45">
        <v>87079</v>
      </c>
      <c r="D48" s="44" t="s">
        <v>179</v>
      </c>
      <c r="E48" s="43">
        <v>40756</v>
      </c>
      <c r="F48" s="42">
        <v>42186</v>
      </c>
      <c r="G48" s="39">
        <v>203</v>
      </c>
      <c r="H48" s="41">
        <v>55.426000000000002</v>
      </c>
      <c r="I48" s="40">
        <v>3</v>
      </c>
      <c r="J48" s="172">
        <v>324.02</v>
      </c>
      <c r="M48" s="46" t="str">
        <f>+LOOKUP(B48,COD_FIN!C$5:C$54,COD_FIN!B$5:B$54)</f>
        <v>HPL</v>
      </c>
    </row>
    <row r="49" spans="1:13" x14ac:dyDescent="0.3">
      <c r="A49" s="39">
        <f t="shared" si="1"/>
        <v>39</v>
      </c>
      <c r="B49" s="55">
        <v>104890001</v>
      </c>
      <c r="C49" s="45">
        <v>84755</v>
      </c>
      <c r="D49" s="44" t="s">
        <v>179</v>
      </c>
      <c r="E49" s="43">
        <v>40909</v>
      </c>
      <c r="F49" s="42">
        <v>42430</v>
      </c>
      <c r="G49" s="39">
        <v>114</v>
      </c>
      <c r="H49" s="41">
        <v>50.984999999999999</v>
      </c>
      <c r="I49" s="40">
        <v>3</v>
      </c>
      <c r="J49" s="172">
        <v>320.53500000000003</v>
      </c>
      <c r="M49" s="46" t="str">
        <f>+LOOKUP(B49,COD_FIN!C$5:C$54,COD_FIN!B$5:B$54)</f>
        <v>HPQ</v>
      </c>
    </row>
    <row r="50" spans="1:13" x14ac:dyDescent="0.3">
      <c r="A50" s="39">
        <f t="shared" si="1"/>
        <v>40</v>
      </c>
      <c r="B50" s="55">
        <v>104890001</v>
      </c>
      <c r="C50" s="45">
        <v>95308</v>
      </c>
      <c r="D50" s="44" t="s">
        <v>373</v>
      </c>
      <c r="E50" s="43">
        <v>41487</v>
      </c>
      <c r="F50" s="42">
        <v>42339</v>
      </c>
      <c r="G50" s="39">
        <v>210</v>
      </c>
      <c r="H50" s="41">
        <v>37.673000000000002</v>
      </c>
      <c r="I50" s="40">
        <v>1</v>
      </c>
      <c r="J50" s="172">
        <v>320.45</v>
      </c>
      <c r="M50" s="46" t="str">
        <f>+LOOKUP(B50,COD_FIN!C$5:C$54,COD_FIN!B$5:B$54)</f>
        <v>HPQ</v>
      </c>
    </row>
    <row r="51" spans="1:13" x14ac:dyDescent="0.3">
      <c r="A51" s="39">
        <f t="shared" si="1"/>
        <v>41</v>
      </c>
      <c r="B51" s="55">
        <v>104890001</v>
      </c>
      <c r="C51" s="45">
        <v>95309</v>
      </c>
      <c r="D51" s="44" t="s">
        <v>335</v>
      </c>
      <c r="E51" s="43">
        <v>41487</v>
      </c>
      <c r="F51" s="42">
        <v>42339</v>
      </c>
      <c r="G51" s="39">
        <v>214</v>
      </c>
      <c r="H51" s="41">
        <v>44.625999999999998</v>
      </c>
      <c r="I51" s="40">
        <v>1</v>
      </c>
      <c r="J51" s="172">
        <v>318.92</v>
      </c>
      <c r="M51" s="46" t="str">
        <f>+LOOKUP(B51,COD_FIN!C$5:C$54,COD_FIN!B$5:B$54)</f>
        <v>HPQ</v>
      </c>
    </row>
    <row r="52" spans="1:13" x14ac:dyDescent="0.3">
      <c r="A52" s="39">
        <f t="shared" si="1"/>
        <v>42</v>
      </c>
      <c r="B52" s="55">
        <v>460001</v>
      </c>
      <c r="C52" s="45">
        <v>83110</v>
      </c>
      <c r="D52" s="44" t="s">
        <v>180</v>
      </c>
      <c r="E52" s="43">
        <v>40422</v>
      </c>
      <c r="F52" s="42">
        <v>42430</v>
      </c>
      <c r="G52" s="39">
        <v>34</v>
      </c>
      <c r="H52" s="41">
        <v>48.3</v>
      </c>
      <c r="I52" s="40">
        <v>4</v>
      </c>
      <c r="J52" s="172">
        <v>314.83999999999997</v>
      </c>
      <c r="M52" s="46" t="str">
        <f>+LOOKUP(B52,COD_FIN!C$5:C$54,COD_FIN!B$5:B$54)</f>
        <v>HSJ</v>
      </c>
    </row>
    <row r="53" spans="1:13" x14ac:dyDescent="0.3">
      <c r="A53" s="39">
        <f t="shared" si="1"/>
        <v>43</v>
      </c>
      <c r="B53" s="55">
        <v>104890001</v>
      </c>
      <c r="C53" s="45">
        <v>81479</v>
      </c>
      <c r="D53" s="44" t="s">
        <v>180</v>
      </c>
      <c r="E53" s="43">
        <v>40634</v>
      </c>
      <c r="F53" s="42">
        <v>42461</v>
      </c>
      <c r="G53" s="39">
        <v>97</v>
      </c>
      <c r="H53" s="41">
        <v>54.54</v>
      </c>
      <c r="I53" s="40">
        <v>4</v>
      </c>
      <c r="J53" s="172">
        <v>313.82</v>
      </c>
      <c r="M53" s="46" t="str">
        <f>+LOOKUP(B53,COD_FIN!C$5:C$54,COD_FIN!B$5:B$54)</f>
        <v>HPQ</v>
      </c>
    </row>
    <row r="54" spans="1:13" x14ac:dyDescent="0.3">
      <c r="A54" s="39">
        <f t="shared" si="1"/>
        <v>44</v>
      </c>
      <c r="B54" s="55">
        <v>106500003</v>
      </c>
      <c r="C54" s="45">
        <v>88659</v>
      </c>
      <c r="D54" s="44" t="s">
        <v>335</v>
      </c>
      <c r="E54" s="43">
        <v>41365</v>
      </c>
      <c r="F54" s="42">
        <v>42125</v>
      </c>
      <c r="G54" s="39">
        <v>305</v>
      </c>
      <c r="H54" s="41">
        <v>47.08</v>
      </c>
      <c r="I54" s="40">
        <v>1</v>
      </c>
      <c r="J54" s="172">
        <v>311.10000000000002</v>
      </c>
      <c r="M54" s="46" t="str">
        <f>+LOOKUP(B54,COD_FIN!C$5:C$54,COD_FIN!B$5:B$54)</f>
        <v>GMR</v>
      </c>
    </row>
    <row r="55" spans="1:13" x14ac:dyDescent="0.3">
      <c r="A55" s="39">
        <f t="shared" si="1"/>
        <v>45</v>
      </c>
      <c r="B55" s="55">
        <v>104890001</v>
      </c>
      <c r="C55" s="45">
        <v>90886</v>
      </c>
      <c r="D55" s="44" t="s">
        <v>377</v>
      </c>
      <c r="E55" s="43">
        <v>41365</v>
      </c>
      <c r="F55" s="42">
        <v>42186</v>
      </c>
      <c r="G55" s="39">
        <v>305</v>
      </c>
      <c r="H55" s="41">
        <v>48.51</v>
      </c>
      <c r="I55" s="40">
        <v>1</v>
      </c>
      <c r="J55" s="172">
        <v>309.57</v>
      </c>
      <c r="M55" s="46" t="str">
        <f>+LOOKUP(B55,COD_FIN!C$5:C$54,COD_FIN!B$5:B$54)</f>
        <v>HPQ</v>
      </c>
    </row>
    <row r="56" spans="1:13" x14ac:dyDescent="0.3">
      <c r="A56" s="39">
        <f t="shared" si="1"/>
        <v>46</v>
      </c>
      <c r="B56" s="55">
        <v>104890001</v>
      </c>
      <c r="C56" s="45">
        <v>89118</v>
      </c>
      <c r="D56" s="44" t="s">
        <v>180</v>
      </c>
      <c r="E56" s="43">
        <v>41244</v>
      </c>
      <c r="F56" s="42">
        <v>42370</v>
      </c>
      <c r="G56" s="39">
        <v>195</v>
      </c>
      <c r="H56" s="41">
        <v>51.728000000000002</v>
      </c>
      <c r="I56" s="40">
        <v>2</v>
      </c>
      <c r="J56" s="172">
        <v>306.76499999999999</v>
      </c>
      <c r="M56" s="46" t="str">
        <f>+LOOKUP(B56,COD_FIN!C$5:C$54,COD_FIN!B$5:B$54)</f>
        <v>HPQ</v>
      </c>
    </row>
    <row r="57" spans="1:13" x14ac:dyDescent="0.3">
      <c r="A57" s="39">
        <f t="shared" si="1"/>
        <v>47</v>
      </c>
      <c r="B57" s="55">
        <v>104890001</v>
      </c>
      <c r="C57" s="45">
        <v>81482</v>
      </c>
      <c r="D57" s="44" t="s">
        <v>180</v>
      </c>
      <c r="E57" s="43">
        <v>40634</v>
      </c>
      <c r="F57" s="42">
        <v>42125</v>
      </c>
      <c r="G57" s="39">
        <v>305</v>
      </c>
      <c r="H57" s="41">
        <v>57.31</v>
      </c>
      <c r="I57" s="40">
        <v>3</v>
      </c>
      <c r="J57" s="172">
        <v>306.08499999999998</v>
      </c>
      <c r="M57" s="46" t="str">
        <f>+LOOKUP(B57,COD_FIN!C$5:C$54,COD_FIN!B$5:B$54)</f>
        <v>HPQ</v>
      </c>
    </row>
    <row r="58" spans="1:13" x14ac:dyDescent="0.3">
      <c r="A58" s="39">
        <f t="shared" si="1"/>
        <v>48</v>
      </c>
      <c r="B58" s="55">
        <v>2330001</v>
      </c>
      <c r="C58" s="45">
        <v>71475</v>
      </c>
      <c r="D58" s="44" t="s">
        <v>336</v>
      </c>
      <c r="E58" s="43">
        <v>39387</v>
      </c>
      <c r="F58" s="42">
        <v>42248</v>
      </c>
      <c r="G58" s="39">
        <v>103</v>
      </c>
      <c r="H58" s="41">
        <v>61.215000000000003</v>
      </c>
      <c r="I58" s="40">
        <v>6</v>
      </c>
      <c r="J58" s="172">
        <v>306.08499999999998</v>
      </c>
      <c r="M58" s="46" t="str">
        <f>+LOOKUP(B58,COD_FIN!C$5:C$54,COD_FIN!B$5:B$54)</f>
        <v>HEA</v>
      </c>
    </row>
    <row r="59" spans="1:13" x14ac:dyDescent="0.3">
      <c r="A59" s="39">
        <f t="shared" si="1"/>
        <v>49</v>
      </c>
      <c r="B59" s="55">
        <v>106500003</v>
      </c>
      <c r="C59" s="45">
        <v>67702</v>
      </c>
      <c r="D59" s="44" t="s">
        <v>178</v>
      </c>
      <c r="E59" s="43">
        <v>39142</v>
      </c>
      <c r="F59" s="42">
        <v>42248</v>
      </c>
      <c r="G59" s="39">
        <v>265</v>
      </c>
      <c r="H59" s="41">
        <v>68.2</v>
      </c>
      <c r="I59" s="40">
        <v>7</v>
      </c>
      <c r="J59" s="172">
        <v>304.98</v>
      </c>
      <c r="M59" s="46" t="str">
        <f>+LOOKUP(B59,COD_FIN!C$5:C$54,COD_FIN!B$5:B$54)</f>
        <v>GMR</v>
      </c>
    </row>
    <row r="60" spans="1:13" x14ac:dyDescent="0.3">
      <c r="A60" s="39">
        <f t="shared" si="1"/>
        <v>50</v>
      </c>
      <c r="B60" s="55">
        <v>106500003</v>
      </c>
      <c r="C60" s="45">
        <v>90972</v>
      </c>
      <c r="D60" s="44" t="s">
        <v>376</v>
      </c>
      <c r="E60" s="43">
        <v>41426</v>
      </c>
      <c r="F60" s="42">
        <v>42186</v>
      </c>
      <c r="G60" s="39">
        <v>288</v>
      </c>
      <c r="H60" s="41">
        <v>48.4</v>
      </c>
      <c r="I60" s="40">
        <v>1</v>
      </c>
      <c r="J60" s="172">
        <v>304.47000000000003</v>
      </c>
      <c r="M60" s="46" t="str">
        <f>+LOOKUP(B60,COD_FIN!C$5:C$54,COD_FIN!B$5:B$54)</f>
        <v>GMR</v>
      </c>
    </row>
    <row r="61" spans="1:13" x14ac:dyDescent="0.3">
      <c r="B61" s="47"/>
      <c r="M61" s="46"/>
    </row>
    <row r="62" spans="1:13" x14ac:dyDescent="0.3">
      <c r="B62" s="47"/>
      <c r="M62" s="46"/>
    </row>
    <row r="63" spans="1:13" x14ac:dyDescent="0.3">
      <c r="B63" s="47"/>
      <c r="M63" s="46"/>
    </row>
    <row r="64" spans="1:13" x14ac:dyDescent="0.3">
      <c r="B64" s="47"/>
      <c r="M64" s="46"/>
    </row>
    <row r="65" spans="2:13" x14ac:dyDescent="0.3">
      <c r="B65" s="47"/>
      <c r="M65" s="46"/>
    </row>
    <row r="66" spans="2:13" x14ac:dyDescent="0.3">
      <c r="B66" s="47"/>
      <c r="M66" s="46"/>
    </row>
    <row r="67" spans="2:13" x14ac:dyDescent="0.3">
      <c r="B67" s="47"/>
      <c r="M67" s="46"/>
    </row>
    <row r="68" spans="2:13" x14ac:dyDescent="0.3">
      <c r="B68" s="47"/>
      <c r="M68" s="46"/>
    </row>
    <row r="69" spans="2:13" x14ac:dyDescent="0.3">
      <c r="B69" s="47"/>
      <c r="M69" s="46"/>
    </row>
    <row r="70" spans="2:13" x14ac:dyDescent="0.3">
      <c r="B70" s="47"/>
      <c r="M70" s="46"/>
    </row>
    <row r="71" spans="2:13" x14ac:dyDescent="0.3">
      <c r="B71" s="47"/>
      <c r="M71" s="46"/>
    </row>
    <row r="72" spans="2:13" x14ac:dyDescent="0.3">
      <c r="B72" s="47"/>
      <c r="M72" s="46"/>
    </row>
    <row r="73" spans="2:13" x14ac:dyDescent="0.3">
      <c r="B73" s="47"/>
      <c r="M73" s="46"/>
    </row>
    <row r="74" spans="2:13" x14ac:dyDescent="0.3">
      <c r="B74" s="47"/>
      <c r="M74" s="46"/>
    </row>
    <row r="75" spans="2:13" x14ac:dyDescent="0.3">
      <c r="B75" s="47"/>
      <c r="M75" s="46"/>
    </row>
    <row r="76" spans="2:13" x14ac:dyDescent="0.3">
      <c r="B76" s="47"/>
      <c r="M76" s="46"/>
    </row>
    <row r="77" spans="2:13" x14ac:dyDescent="0.3">
      <c r="B77" s="47"/>
      <c r="M77" s="46"/>
    </row>
    <row r="78" spans="2:13" x14ac:dyDescent="0.3">
      <c r="B78" s="47"/>
      <c r="M78" s="46"/>
    </row>
    <row r="79" spans="2:13" x14ac:dyDescent="0.3">
      <c r="B79" s="47"/>
      <c r="M79" s="46"/>
    </row>
    <row r="80" spans="2:13" x14ac:dyDescent="0.3">
      <c r="B80" s="47"/>
      <c r="M80" s="46"/>
    </row>
    <row r="81" spans="2:13" x14ac:dyDescent="0.3">
      <c r="B81" s="47"/>
      <c r="M81" s="46"/>
    </row>
    <row r="82" spans="2:13" x14ac:dyDescent="0.3">
      <c r="B82" s="47"/>
      <c r="M82" s="46"/>
    </row>
    <row r="83" spans="2:13" x14ac:dyDescent="0.3">
      <c r="B83" s="47"/>
      <c r="M83" s="46"/>
    </row>
    <row r="84" spans="2:13" x14ac:dyDescent="0.3">
      <c r="B84" s="47"/>
      <c r="M84" s="46"/>
    </row>
    <row r="85" spans="2:13" x14ac:dyDescent="0.3">
      <c r="B85" s="47"/>
      <c r="M85" s="46"/>
    </row>
    <row r="86" spans="2:13" x14ac:dyDescent="0.3">
      <c r="B86" s="47"/>
      <c r="M86" s="46"/>
    </row>
    <row r="87" spans="2:13" x14ac:dyDescent="0.3">
      <c r="B87" s="47"/>
      <c r="M87" s="46"/>
    </row>
    <row r="88" spans="2:13" x14ac:dyDescent="0.3">
      <c r="B88" s="47"/>
      <c r="M88" s="46"/>
    </row>
    <row r="89" spans="2:13" x14ac:dyDescent="0.3">
      <c r="B89" s="47"/>
      <c r="M89" s="46"/>
    </row>
    <row r="90" spans="2:13" x14ac:dyDescent="0.3">
      <c r="B90" s="47"/>
      <c r="M90" s="46"/>
    </row>
    <row r="91" spans="2:13" x14ac:dyDescent="0.3">
      <c r="B91" s="47"/>
      <c r="M91" s="46"/>
    </row>
    <row r="92" spans="2:13" x14ac:dyDescent="0.3">
      <c r="B92" s="47"/>
      <c r="M92" s="46"/>
    </row>
    <row r="93" spans="2:13" x14ac:dyDescent="0.3">
      <c r="B93" s="47"/>
      <c r="M93" s="46"/>
    </row>
    <row r="94" spans="2:13" x14ac:dyDescent="0.3">
      <c r="B94" s="47"/>
      <c r="M94" s="46"/>
    </row>
    <row r="95" spans="2:13" x14ac:dyDescent="0.3">
      <c r="B95" s="47"/>
      <c r="M95" s="46"/>
    </row>
    <row r="96" spans="2:13" x14ac:dyDescent="0.3">
      <c r="B96" s="47"/>
      <c r="M96" s="46"/>
    </row>
    <row r="97" spans="1:14" s="54" customFormat="1" x14ac:dyDescent="0.3">
      <c r="A97" s="39"/>
      <c r="B97" s="47"/>
      <c r="C97" s="45"/>
      <c r="D97" s="44"/>
      <c r="E97" s="43"/>
      <c r="F97" s="42"/>
      <c r="G97" s="39"/>
      <c r="H97" s="41"/>
      <c r="I97" s="40"/>
      <c r="J97" s="168"/>
      <c r="K97" s="38"/>
      <c r="L97" s="37"/>
      <c r="M97" s="46"/>
      <c r="N97" s="35"/>
    </row>
    <row r="98" spans="1:14" x14ac:dyDescent="0.3">
      <c r="B98" s="47"/>
      <c r="M98" s="46"/>
    </row>
    <row r="99" spans="1:14" x14ac:dyDescent="0.3">
      <c r="B99" s="47"/>
      <c r="M99" s="46"/>
    </row>
    <row r="100" spans="1:14" x14ac:dyDescent="0.3">
      <c r="B100" s="47"/>
      <c r="M100" s="46"/>
    </row>
    <row r="101" spans="1:14" x14ac:dyDescent="0.3">
      <c r="B101" s="47"/>
      <c r="M101" s="46"/>
    </row>
    <row r="102" spans="1:14" x14ac:dyDescent="0.3">
      <c r="B102" s="47"/>
      <c r="M102" s="46"/>
    </row>
    <row r="103" spans="1:14" x14ac:dyDescent="0.3">
      <c r="B103" s="47"/>
      <c r="M103" s="46"/>
    </row>
    <row r="104" spans="1:14" x14ac:dyDescent="0.3">
      <c r="B104" s="47"/>
      <c r="M104" s="46"/>
    </row>
    <row r="105" spans="1:14" x14ac:dyDescent="0.3">
      <c r="B105" s="47"/>
      <c r="M105" s="46"/>
    </row>
    <row r="106" spans="1:14" x14ac:dyDescent="0.3">
      <c r="B106" s="47"/>
      <c r="M106" s="46"/>
    </row>
    <row r="107" spans="1:14" x14ac:dyDescent="0.3">
      <c r="B107" s="47"/>
      <c r="M107" s="46"/>
    </row>
    <row r="108" spans="1:14" x14ac:dyDescent="0.3">
      <c r="B108" s="47"/>
      <c r="M108" s="46"/>
    </row>
    <row r="109" spans="1:14" x14ac:dyDescent="0.3">
      <c r="B109" s="47"/>
      <c r="M109" s="46"/>
    </row>
    <row r="110" spans="1:14" x14ac:dyDescent="0.3">
      <c r="B110" s="47"/>
      <c r="M110" s="46"/>
    </row>
    <row r="111" spans="1:14" x14ac:dyDescent="0.3">
      <c r="B111" s="47"/>
      <c r="M111" s="46"/>
    </row>
    <row r="112" spans="1:14" x14ac:dyDescent="0.3">
      <c r="B112" s="47"/>
      <c r="M112" s="46"/>
    </row>
    <row r="113" spans="2:13" x14ac:dyDescent="0.3">
      <c r="B113" s="47"/>
      <c r="M113" s="46"/>
    </row>
    <row r="114" spans="2:13" x14ac:dyDescent="0.3">
      <c r="B114" s="47"/>
      <c r="M114" s="46"/>
    </row>
    <row r="115" spans="2:13" x14ac:dyDescent="0.3">
      <c r="B115" s="47"/>
      <c r="M115" s="46"/>
    </row>
    <row r="116" spans="2:13" x14ac:dyDescent="0.3">
      <c r="B116" s="47"/>
      <c r="M116" s="46"/>
    </row>
    <row r="117" spans="2:13" x14ac:dyDescent="0.3">
      <c r="B117" s="47"/>
      <c r="M117" s="46"/>
    </row>
    <row r="118" spans="2:13" x14ac:dyDescent="0.3">
      <c r="B118" s="47"/>
      <c r="M118" s="46"/>
    </row>
    <row r="119" spans="2:13" x14ac:dyDescent="0.3">
      <c r="B119" s="47"/>
      <c r="M119" s="46"/>
    </row>
    <row r="120" spans="2:13" x14ac:dyDescent="0.3">
      <c r="B120" s="47"/>
      <c r="M120" s="46"/>
    </row>
    <row r="121" spans="2:13" x14ac:dyDescent="0.3">
      <c r="B121" s="47"/>
      <c r="M121" s="46"/>
    </row>
    <row r="122" spans="2:13" x14ac:dyDescent="0.3">
      <c r="B122" s="47"/>
      <c r="M122" s="46"/>
    </row>
    <row r="123" spans="2:13" x14ac:dyDescent="0.3">
      <c r="B123" s="47"/>
      <c r="M123" s="46"/>
    </row>
    <row r="124" spans="2:13" x14ac:dyDescent="0.3">
      <c r="B124" s="47"/>
      <c r="M124" s="46"/>
    </row>
    <row r="125" spans="2:13" x14ac:dyDescent="0.3">
      <c r="B125" s="47"/>
      <c r="M125" s="46"/>
    </row>
    <row r="126" spans="2:13" x14ac:dyDescent="0.3">
      <c r="B126" s="47"/>
      <c r="M126" s="46"/>
    </row>
    <row r="127" spans="2:13" x14ac:dyDescent="0.3">
      <c r="B127" s="47"/>
      <c r="M127" s="46"/>
    </row>
    <row r="128" spans="2:13" x14ac:dyDescent="0.3">
      <c r="B128" s="47"/>
      <c r="M128" s="46"/>
    </row>
    <row r="129" spans="2:13" x14ac:dyDescent="0.3">
      <c r="B129" s="47"/>
      <c r="M129" s="46"/>
    </row>
    <row r="130" spans="2:13" x14ac:dyDescent="0.3">
      <c r="B130" s="47"/>
      <c r="M130" s="46"/>
    </row>
    <row r="131" spans="2:13" x14ac:dyDescent="0.3">
      <c r="B131" s="47"/>
      <c r="M131" s="46"/>
    </row>
    <row r="132" spans="2:13" x14ac:dyDescent="0.3">
      <c r="B132" s="47"/>
      <c r="M132" s="46"/>
    </row>
    <row r="133" spans="2:13" x14ac:dyDescent="0.3">
      <c r="B133" s="47"/>
      <c r="M133" s="46"/>
    </row>
    <row r="134" spans="2:13" x14ac:dyDescent="0.3">
      <c r="B134" s="47"/>
      <c r="M134" s="46"/>
    </row>
    <row r="135" spans="2:13" x14ac:dyDescent="0.3">
      <c r="B135" s="47"/>
      <c r="M135" s="46"/>
    </row>
    <row r="136" spans="2:13" x14ac:dyDescent="0.3">
      <c r="B136" s="47"/>
      <c r="M136" s="46"/>
    </row>
    <row r="137" spans="2:13" x14ac:dyDescent="0.3">
      <c r="B137" s="53"/>
      <c r="C137" s="52"/>
      <c r="D137" s="51"/>
      <c r="F137" s="43"/>
      <c r="H137" s="50"/>
      <c r="I137" s="49"/>
      <c r="M137" s="48"/>
    </row>
    <row r="138" spans="2:13" x14ac:dyDescent="0.3">
      <c r="B138" s="47"/>
      <c r="M138" s="46"/>
    </row>
    <row r="139" spans="2:13" x14ac:dyDescent="0.3">
      <c r="B139" s="47"/>
      <c r="M139" s="46"/>
    </row>
    <row r="140" spans="2:13" x14ac:dyDescent="0.3">
      <c r="B140" s="47"/>
      <c r="M140" s="46"/>
    </row>
    <row r="141" spans="2:13" x14ac:dyDescent="0.3">
      <c r="B141" s="47"/>
      <c r="M141" s="46"/>
    </row>
    <row r="142" spans="2:13" x14ac:dyDescent="0.3">
      <c r="B142" s="47"/>
      <c r="M142" s="46"/>
    </row>
    <row r="143" spans="2:13" x14ac:dyDescent="0.3">
      <c r="B143" s="47"/>
      <c r="M143" s="46"/>
    </row>
    <row r="144" spans="2:13" x14ac:dyDescent="0.3">
      <c r="B144" s="47"/>
      <c r="M144" s="46"/>
    </row>
    <row r="145" spans="2:13" x14ac:dyDescent="0.3">
      <c r="B145" s="47"/>
      <c r="M145" s="46"/>
    </row>
    <row r="146" spans="2:13" x14ac:dyDescent="0.3">
      <c r="B146" s="47"/>
      <c r="M146" s="46"/>
    </row>
    <row r="147" spans="2:13" x14ac:dyDescent="0.3">
      <c r="B147" s="47"/>
      <c r="M147" s="46"/>
    </row>
    <row r="148" spans="2:13" x14ac:dyDescent="0.3">
      <c r="B148" s="47"/>
      <c r="M148" s="46"/>
    </row>
    <row r="149" spans="2:13" x14ac:dyDescent="0.3">
      <c r="B149" s="47"/>
      <c r="M149" s="46"/>
    </row>
    <row r="150" spans="2:13" x14ac:dyDescent="0.3">
      <c r="B150" s="47"/>
      <c r="M150" s="46"/>
    </row>
    <row r="151" spans="2:13" x14ac:dyDescent="0.3">
      <c r="B151" s="47"/>
      <c r="M151" s="46"/>
    </row>
    <row r="152" spans="2:13" x14ac:dyDescent="0.3">
      <c r="B152" s="47"/>
      <c r="M152" s="46"/>
    </row>
    <row r="153" spans="2:13" x14ac:dyDescent="0.3">
      <c r="B153" s="47"/>
      <c r="M153" s="46"/>
    </row>
    <row r="154" spans="2:13" x14ac:dyDescent="0.3">
      <c r="B154" s="47"/>
      <c r="M154" s="46"/>
    </row>
    <row r="155" spans="2:13" x14ac:dyDescent="0.3">
      <c r="B155" s="47"/>
      <c r="M155" s="46"/>
    </row>
    <row r="156" spans="2:13" x14ac:dyDescent="0.3">
      <c r="B156" s="47"/>
      <c r="M156" s="46"/>
    </row>
    <row r="157" spans="2:13" x14ac:dyDescent="0.3">
      <c r="B157" s="47"/>
      <c r="M157" s="46"/>
    </row>
    <row r="158" spans="2:13" x14ac:dyDescent="0.3">
      <c r="B158" s="47"/>
      <c r="M158" s="46"/>
    </row>
    <row r="159" spans="2:13" x14ac:dyDescent="0.3">
      <c r="B159" s="47"/>
      <c r="M159" s="46"/>
    </row>
    <row r="160" spans="2:13" x14ac:dyDescent="0.3">
      <c r="B160" s="47"/>
      <c r="M160" s="46"/>
    </row>
    <row r="161" spans="2:13" x14ac:dyDescent="0.3">
      <c r="B161" s="47"/>
      <c r="M161" s="46"/>
    </row>
    <row r="162" spans="2:13" x14ac:dyDescent="0.3">
      <c r="B162" s="47"/>
      <c r="M162" s="46"/>
    </row>
    <row r="163" spans="2:13" x14ac:dyDescent="0.3">
      <c r="B163" s="47"/>
      <c r="M163" s="46"/>
    </row>
    <row r="164" spans="2:13" x14ac:dyDescent="0.3">
      <c r="B164" s="47"/>
      <c r="M164" s="46"/>
    </row>
    <row r="165" spans="2:13" x14ac:dyDescent="0.3">
      <c r="B165" s="47"/>
      <c r="M165" s="46"/>
    </row>
    <row r="166" spans="2:13" x14ac:dyDescent="0.3">
      <c r="B166" s="47"/>
      <c r="M166" s="46"/>
    </row>
    <row r="167" spans="2:13" x14ac:dyDescent="0.3">
      <c r="B167" s="47"/>
      <c r="M167" s="46"/>
    </row>
    <row r="168" spans="2:13" x14ac:dyDescent="0.3">
      <c r="B168" s="47"/>
      <c r="M168" s="46"/>
    </row>
    <row r="169" spans="2:13" x14ac:dyDescent="0.3">
      <c r="B169" s="47"/>
      <c r="M169" s="46"/>
    </row>
    <row r="170" spans="2:13" x14ac:dyDescent="0.3">
      <c r="B170" s="47"/>
      <c r="M170" s="46"/>
    </row>
    <row r="171" spans="2:13" x14ac:dyDescent="0.3">
      <c r="B171" s="47"/>
      <c r="M171" s="46"/>
    </row>
    <row r="172" spans="2:13" x14ac:dyDescent="0.3">
      <c r="B172" s="47"/>
      <c r="M172" s="46"/>
    </row>
    <row r="173" spans="2:13" x14ac:dyDescent="0.3">
      <c r="B173" s="47"/>
      <c r="M173" s="46"/>
    </row>
    <row r="174" spans="2:13" x14ac:dyDescent="0.3">
      <c r="B174" s="47"/>
      <c r="M174" s="46"/>
    </row>
    <row r="175" spans="2:13" x14ac:dyDescent="0.3">
      <c r="B175" s="47"/>
      <c r="M175" s="46"/>
    </row>
    <row r="176" spans="2:13" x14ac:dyDescent="0.3">
      <c r="B176" s="47"/>
      <c r="M176" s="46"/>
    </row>
    <row r="177" spans="2:13" x14ac:dyDescent="0.3">
      <c r="B177" s="47"/>
      <c r="M177" s="46"/>
    </row>
    <row r="178" spans="2:13" x14ac:dyDescent="0.3">
      <c r="B178" s="47"/>
      <c r="M178" s="46"/>
    </row>
    <row r="179" spans="2:13" x14ac:dyDescent="0.3">
      <c r="B179" s="47"/>
      <c r="M179" s="46"/>
    </row>
    <row r="180" spans="2:13" x14ac:dyDescent="0.3">
      <c r="B180" s="47"/>
      <c r="M180" s="46"/>
    </row>
    <row r="181" spans="2:13" x14ac:dyDescent="0.3">
      <c r="B181" s="47"/>
      <c r="M181" s="46"/>
    </row>
    <row r="182" spans="2:13" x14ac:dyDescent="0.3">
      <c r="B182" s="47"/>
      <c r="M182" s="46"/>
    </row>
    <row r="183" spans="2:13" x14ac:dyDescent="0.3">
      <c r="B183" s="47"/>
      <c r="M183" s="46"/>
    </row>
    <row r="184" spans="2:13" x14ac:dyDescent="0.3">
      <c r="B184" s="47"/>
      <c r="M184" s="46"/>
    </row>
    <row r="185" spans="2:13" x14ac:dyDescent="0.3">
      <c r="B185" s="47"/>
      <c r="M185" s="46"/>
    </row>
    <row r="186" spans="2:13" x14ac:dyDescent="0.3">
      <c r="B186" s="47"/>
      <c r="M186" s="46"/>
    </row>
    <row r="187" spans="2:13" x14ac:dyDescent="0.3">
      <c r="B187" s="47"/>
      <c r="M187" s="46"/>
    </row>
    <row r="188" spans="2:13" x14ac:dyDescent="0.3">
      <c r="B188" s="47"/>
      <c r="M188" s="46"/>
    </row>
    <row r="189" spans="2:13" x14ac:dyDescent="0.3">
      <c r="B189" s="47"/>
      <c r="M189" s="46"/>
    </row>
    <row r="190" spans="2:13" x14ac:dyDescent="0.3">
      <c r="B190" s="47"/>
      <c r="M190" s="46"/>
    </row>
    <row r="191" spans="2:13" x14ac:dyDescent="0.3">
      <c r="B191" s="47"/>
      <c r="M191" s="46"/>
    </row>
    <row r="192" spans="2:13" x14ac:dyDescent="0.3">
      <c r="B192" s="47"/>
      <c r="M192" s="46"/>
    </row>
    <row r="193" spans="2:13" x14ac:dyDescent="0.3">
      <c r="B193" s="47"/>
      <c r="M193" s="46"/>
    </row>
    <row r="194" spans="2:13" x14ac:dyDescent="0.3">
      <c r="B194" s="47"/>
      <c r="M194" s="46"/>
    </row>
    <row r="195" spans="2:13" x14ac:dyDescent="0.3">
      <c r="B195" s="47"/>
      <c r="M195" s="46"/>
    </row>
    <row r="196" spans="2:13" x14ac:dyDescent="0.3">
      <c r="B196" s="47"/>
      <c r="M196" s="46"/>
    </row>
    <row r="197" spans="2:13" x14ac:dyDescent="0.3">
      <c r="B197" s="47"/>
      <c r="M197" s="46"/>
    </row>
    <row r="198" spans="2:13" x14ac:dyDescent="0.3">
      <c r="B198" s="47"/>
      <c r="M198" s="46"/>
    </row>
    <row r="199" spans="2:13" x14ac:dyDescent="0.3">
      <c r="B199" s="47"/>
      <c r="M199" s="46"/>
    </row>
    <row r="200" spans="2:13" x14ac:dyDescent="0.3">
      <c r="B200" s="47"/>
      <c r="M200" s="46"/>
    </row>
    <row r="201" spans="2:13" x14ac:dyDescent="0.3">
      <c r="B201" s="47"/>
      <c r="M201" s="46"/>
    </row>
    <row r="202" spans="2:13" x14ac:dyDescent="0.3">
      <c r="B202" s="47"/>
      <c r="M202" s="46"/>
    </row>
    <row r="203" spans="2:13" x14ac:dyDescent="0.3">
      <c r="B203" s="47"/>
      <c r="M203" s="46"/>
    </row>
    <row r="204" spans="2:13" x14ac:dyDescent="0.3">
      <c r="B204" s="47"/>
      <c r="M204" s="46"/>
    </row>
    <row r="205" spans="2:13" x14ac:dyDescent="0.3">
      <c r="B205" s="47"/>
      <c r="M205" s="46"/>
    </row>
    <row r="206" spans="2:13" x14ac:dyDescent="0.3">
      <c r="B206" s="47"/>
      <c r="M206" s="46"/>
    </row>
    <row r="207" spans="2:13" x14ac:dyDescent="0.3">
      <c r="B207" s="47"/>
      <c r="M207" s="46"/>
    </row>
    <row r="208" spans="2:13" x14ac:dyDescent="0.3">
      <c r="B208" s="47"/>
      <c r="M208" s="46"/>
    </row>
    <row r="209" spans="2:13" x14ac:dyDescent="0.3">
      <c r="B209" s="47"/>
      <c r="M209" s="46"/>
    </row>
    <row r="210" spans="2:13" x14ac:dyDescent="0.3">
      <c r="B210" s="47"/>
      <c r="M210" s="46"/>
    </row>
    <row r="211" spans="2:13" x14ac:dyDescent="0.3">
      <c r="B211" s="47"/>
      <c r="M211" s="46"/>
    </row>
    <row r="212" spans="2:13" x14ac:dyDescent="0.3">
      <c r="B212" s="47"/>
      <c r="M212" s="46"/>
    </row>
    <row r="213" spans="2:13" x14ac:dyDescent="0.3">
      <c r="B213" s="47"/>
      <c r="M213" s="46"/>
    </row>
    <row r="214" spans="2:13" x14ac:dyDescent="0.3">
      <c r="B214" s="47"/>
      <c r="M214" s="46"/>
    </row>
    <row r="215" spans="2:13" x14ac:dyDescent="0.3">
      <c r="B215" s="47"/>
      <c r="M215" s="46"/>
    </row>
    <row r="216" spans="2:13" x14ac:dyDescent="0.3">
      <c r="B216" s="47"/>
      <c r="M216" s="46"/>
    </row>
    <row r="217" spans="2:13" x14ac:dyDescent="0.3">
      <c r="B217" s="47"/>
      <c r="M217" s="46"/>
    </row>
    <row r="218" spans="2:13" x14ac:dyDescent="0.3">
      <c r="B218" s="47"/>
      <c r="M218" s="46"/>
    </row>
    <row r="219" spans="2:13" x14ac:dyDescent="0.3">
      <c r="B219" s="47"/>
      <c r="M219" s="46"/>
    </row>
    <row r="220" spans="2:13" x14ac:dyDescent="0.3">
      <c r="B220" s="47"/>
      <c r="M220" s="46"/>
    </row>
    <row r="221" spans="2:13" x14ac:dyDescent="0.3">
      <c r="B221" s="47"/>
      <c r="M221" s="46"/>
    </row>
    <row r="222" spans="2:13" x14ac:dyDescent="0.3">
      <c r="B222" s="47"/>
      <c r="M222" s="46"/>
    </row>
    <row r="223" spans="2:13" x14ac:dyDescent="0.3">
      <c r="B223" s="47"/>
      <c r="M223" s="46"/>
    </row>
    <row r="224" spans="2:13" x14ac:dyDescent="0.3">
      <c r="B224" s="47"/>
      <c r="M224" s="46"/>
    </row>
    <row r="225" spans="2:13" x14ac:dyDescent="0.3">
      <c r="B225" s="47"/>
      <c r="M225" s="46"/>
    </row>
    <row r="226" spans="2:13" x14ac:dyDescent="0.3">
      <c r="B226" s="47"/>
      <c r="M226" s="46"/>
    </row>
    <row r="227" spans="2:13" x14ac:dyDescent="0.3">
      <c r="B227" s="47"/>
      <c r="M227" s="46"/>
    </row>
    <row r="228" spans="2:13" x14ac:dyDescent="0.3">
      <c r="B228" s="47"/>
      <c r="M228" s="46"/>
    </row>
    <row r="229" spans="2:13" x14ac:dyDescent="0.3">
      <c r="B229" s="47"/>
      <c r="M229" s="46"/>
    </row>
    <row r="230" spans="2:13" x14ac:dyDescent="0.3">
      <c r="B230" s="47"/>
      <c r="M230" s="46"/>
    </row>
    <row r="231" spans="2:13" x14ac:dyDescent="0.3">
      <c r="B231" s="47"/>
      <c r="M231" s="46"/>
    </row>
    <row r="232" spans="2:13" x14ac:dyDescent="0.3">
      <c r="B232" s="47"/>
      <c r="M232" s="46"/>
    </row>
    <row r="233" spans="2:13" x14ac:dyDescent="0.3">
      <c r="B233" s="47"/>
      <c r="M233" s="46"/>
    </row>
    <row r="234" spans="2:13" x14ac:dyDescent="0.3">
      <c r="B234" s="47"/>
      <c r="M234" s="46"/>
    </row>
    <row r="235" spans="2:13" x14ac:dyDescent="0.3">
      <c r="B235" s="47"/>
      <c r="M235" s="46"/>
    </row>
    <row r="236" spans="2:13" x14ac:dyDescent="0.3">
      <c r="B236" s="47"/>
      <c r="M236" s="46"/>
    </row>
    <row r="237" spans="2:13" x14ac:dyDescent="0.3">
      <c r="B237" s="47"/>
      <c r="M237" s="46"/>
    </row>
    <row r="238" spans="2:13" x14ac:dyDescent="0.3">
      <c r="B238" s="47"/>
      <c r="M238" s="46"/>
    </row>
    <row r="239" spans="2:13" x14ac:dyDescent="0.3">
      <c r="B239" s="47"/>
      <c r="M239" s="46"/>
    </row>
    <row r="240" spans="2:13" x14ac:dyDescent="0.3">
      <c r="B240" s="47"/>
      <c r="M240" s="46"/>
    </row>
    <row r="241" spans="2:13" x14ac:dyDescent="0.3">
      <c r="B241" s="47"/>
      <c r="M241" s="46"/>
    </row>
    <row r="242" spans="2:13" x14ac:dyDescent="0.3">
      <c r="B242" s="47"/>
      <c r="M242" s="46"/>
    </row>
    <row r="243" spans="2:13" x14ac:dyDescent="0.3">
      <c r="B243" s="47"/>
      <c r="M243" s="46"/>
    </row>
    <row r="244" spans="2:13" x14ac:dyDescent="0.3">
      <c r="B244" s="47"/>
      <c r="M244" s="46"/>
    </row>
    <row r="245" spans="2:13" x14ac:dyDescent="0.3">
      <c r="B245" s="47"/>
      <c r="M245" s="46"/>
    </row>
    <row r="246" spans="2:13" x14ac:dyDescent="0.3">
      <c r="B246" s="47"/>
      <c r="M246" s="46"/>
    </row>
    <row r="247" spans="2:13" x14ac:dyDescent="0.3">
      <c r="B247" s="47"/>
      <c r="M247" s="46"/>
    </row>
    <row r="248" spans="2:13" x14ac:dyDescent="0.3">
      <c r="B248" s="47"/>
      <c r="M248" s="46"/>
    </row>
    <row r="249" spans="2:13" x14ac:dyDescent="0.3">
      <c r="B249" s="47"/>
      <c r="M249" s="46"/>
    </row>
    <row r="250" spans="2:13" x14ac:dyDescent="0.3">
      <c r="B250" s="47"/>
      <c r="M250" s="46"/>
    </row>
    <row r="251" spans="2:13" x14ac:dyDescent="0.3">
      <c r="B251" s="47"/>
      <c r="M251" s="46"/>
    </row>
    <row r="252" spans="2:13" x14ac:dyDescent="0.3">
      <c r="B252" s="47"/>
      <c r="M252" s="46"/>
    </row>
    <row r="253" spans="2:13" x14ac:dyDescent="0.3">
      <c r="B253" s="47"/>
      <c r="M253" s="46"/>
    </row>
    <row r="254" spans="2:13" x14ac:dyDescent="0.3">
      <c r="B254" s="47"/>
      <c r="M254" s="46"/>
    </row>
    <row r="255" spans="2:13" x14ac:dyDescent="0.3">
      <c r="B255" s="47"/>
      <c r="M255" s="46"/>
    </row>
    <row r="256" spans="2:13" x14ac:dyDescent="0.3">
      <c r="B256" s="47"/>
      <c r="M256" s="46"/>
    </row>
    <row r="257" spans="2:13" x14ac:dyDescent="0.3">
      <c r="B257" s="47"/>
      <c r="M257" s="46"/>
    </row>
    <row r="258" spans="2:13" x14ac:dyDescent="0.3">
      <c r="B258" s="47"/>
      <c r="M258" s="46"/>
    </row>
    <row r="259" spans="2:13" x14ac:dyDescent="0.3">
      <c r="B259" s="47"/>
      <c r="M259" s="46"/>
    </row>
    <row r="260" spans="2:13" x14ac:dyDescent="0.3">
      <c r="B260" s="47"/>
      <c r="M260" s="46"/>
    </row>
  </sheetData>
  <sheetProtection password="91E6" sheet="1" objects="1" scenarios="1" autoFilter="0" pivotTables="0"/>
  <autoFilter ref="A10:J60"/>
  <mergeCells count="1">
    <mergeCell ref="H5:J5"/>
  </mergeCells>
  <pageMargins left="0.75" right="0.75" top="1" bottom="1" header="0" footer="0"/>
  <pageSetup orientation="portrait" horizontalDpi="4294967293" verticalDpi="4294967293"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260"/>
  <sheetViews>
    <sheetView workbookViewId="0">
      <selection activeCell="B5" sqref="B5"/>
    </sheetView>
  </sheetViews>
  <sheetFormatPr baseColWidth="10" defaultRowHeight="13.5" x14ac:dyDescent="0.3"/>
  <cols>
    <col min="1" max="1" width="8" style="34" customWidth="1"/>
    <col min="2" max="2" width="9.28515625" style="44" customWidth="1"/>
    <col min="3" max="3" width="7.28515625" style="90" customWidth="1"/>
    <col min="4" max="4" width="11.5703125" style="44" customWidth="1"/>
    <col min="5" max="5" width="6.85546875" style="89" customWidth="1"/>
    <col min="6" max="6" width="6.140625" style="88" customWidth="1"/>
    <col min="7" max="7" width="4.140625" style="86" customWidth="1"/>
    <col min="8" max="8" width="8.7109375" style="84" customWidth="1"/>
    <col min="9" max="9" width="8.7109375" style="87" customWidth="1"/>
    <col min="10" max="10" width="8.7109375" style="86" customWidth="1"/>
    <col min="11" max="11" width="8.7109375" style="84" customWidth="1"/>
    <col min="12" max="12" width="8.7109375" style="85" customWidth="1"/>
    <col min="13" max="13" width="8.7109375" style="84" customWidth="1"/>
    <col min="14" max="14" width="8.7109375" style="85" customWidth="1"/>
    <col min="15" max="15" width="8.7109375" style="83" customWidth="1"/>
    <col min="16" max="16" width="8.7109375" style="85" customWidth="1"/>
    <col min="17" max="17" width="8.7109375" style="83" customWidth="1"/>
    <col min="18" max="18" width="8.7109375" style="85" customWidth="1"/>
    <col min="19" max="19" width="8.7109375" style="37" customWidth="1"/>
    <col min="20" max="20" width="8.7109375" style="85" customWidth="1"/>
    <col min="21" max="21" width="8.7109375" style="84" customWidth="1"/>
    <col min="22" max="22" width="8.7109375" style="83" customWidth="1"/>
    <col min="23" max="23" width="9.28515625" style="179" customWidth="1"/>
    <col min="24" max="24" width="11.42578125" style="34" customWidth="1"/>
    <col min="25" max="26" width="11.42578125" style="34" hidden="1" customWidth="1"/>
    <col min="27" max="27" width="11.42578125" style="34" customWidth="1"/>
    <col min="28" max="16384" width="11.42578125" style="34"/>
  </cols>
  <sheetData>
    <row r="1" spans="1:26" s="54" customFormat="1" x14ac:dyDescent="0.3">
      <c r="B1" s="51" t="s">
        <v>287</v>
      </c>
      <c r="C1" s="118"/>
      <c r="D1" s="51"/>
      <c r="E1" s="89"/>
      <c r="F1" s="89"/>
      <c r="H1" s="37"/>
      <c r="I1" s="113"/>
      <c r="K1" s="37"/>
      <c r="L1" s="83"/>
      <c r="M1" s="37"/>
      <c r="N1" s="83"/>
      <c r="O1" s="83"/>
      <c r="P1" s="83"/>
      <c r="Q1" s="83"/>
      <c r="R1" s="83"/>
      <c r="S1" s="37"/>
      <c r="T1" s="83"/>
      <c r="U1" s="37"/>
      <c r="V1" s="83"/>
      <c r="W1" s="173"/>
    </row>
    <row r="2" spans="1:26" s="54" customFormat="1" x14ac:dyDescent="0.3">
      <c r="B2" s="117">
        <v>42628</v>
      </c>
      <c r="C2" s="92"/>
      <c r="D2" s="51"/>
      <c r="E2" s="89"/>
      <c r="F2" s="89"/>
      <c r="H2" s="37"/>
      <c r="I2" s="116"/>
      <c r="K2" s="37"/>
      <c r="L2" s="83"/>
      <c r="M2" s="37"/>
      <c r="N2" s="83"/>
      <c r="O2" s="83"/>
      <c r="P2" s="83"/>
      <c r="Q2" s="83"/>
      <c r="R2" s="83"/>
      <c r="S2" s="37"/>
      <c r="T2" s="83"/>
      <c r="U2" s="37"/>
      <c r="V2" s="83"/>
      <c r="W2" s="173"/>
    </row>
    <row r="3" spans="1:26" s="54" customFormat="1" x14ac:dyDescent="0.3">
      <c r="B3" s="107"/>
      <c r="C3" s="92"/>
      <c r="D3" s="51"/>
      <c r="E3" s="89"/>
      <c r="F3" s="89"/>
      <c r="H3" s="37"/>
      <c r="I3" s="116"/>
      <c r="K3" s="37"/>
      <c r="L3" s="83"/>
      <c r="M3" s="37"/>
      <c r="N3" s="83"/>
      <c r="O3" s="83"/>
      <c r="P3" s="83"/>
      <c r="Q3" s="83"/>
      <c r="R3" s="83"/>
      <c r="S3" s="37"/>
      <c r="T3" s="83"/>
      <c r="U3" s="37"/>
      <c r="V3" s="83"/>
      <c r="W3" s="173"/>
    </row>
    <row r="4" spans="1:26" s="54" customFormat="1" ht="14.25" x14ac:dyDescent="0.3">
      <c r="B4" s="107"/>
      <c r="C4" s="92"/>
      <c r="D4" s="51"/>
      <c r="E4" s="89"/>
      <c r="F4" s="89"/>
      <c r="H4" s="37"/>
      <c r="I4" s="116"/>
      <c r="K4" s="37"/>
      <c r="L4" s="83"/>
      <c r="M4" s="37"/>
      <c r="N4" s="83"/>
      <c r="O4" s="83"/>
      <c r="P4" s="83"/>
      <c r="Q4" s="83"/>
      <c r="R4" s="83"/>
      <c r="S4" s="37"/>
      <c r="T4" s="83"/>
      <c r="U4" s="298" t="s">
        <v>45</v>
      </c>
      <c r="V4" s="299"/>
      <c r="W4" s="174" t="s">
        <v>284</v>
      </c>
    </row>
    <row r="5" spans="1:26" ht="14.25" x14ac:dyDescent="0.3">
      <c r="B5" s="113"/>
      <c r="F5" s="115"/>
      <c r="G5" s="114"/>
      <c r="H5" s="294" t="s">
        <v>5</v>
      </c>
      <c r="I5" s="296"/>
      <c r="J5" s="297"/>
      <c r="K5" s="300" t="s">
        <v>6</v>
      </c>
      <c r="L5" s="301"/>
      <c r="M5" s="300" t="s">
        <v>7</v>
      </c>
      <c r="N5" s="301"/>
      <c r="O5" s="300" t="s">
        <v>155</v>
      </c>
      <c r="P5" s="306"/>
      <c r="Q5" s="300" t="s">
        <v>95</v>
      </c>
      <c r="R5" s="306"/>
      <c r="S5" s="304" t="s">
        <v>30</v>
      </c>
      <c r="T5" s="305"/>
      <c r="U5" s="302" t="s">
        <v>46</v>
      </c>
      <c r="V5" s="303"/>
      <c r="W5" s="162" t="s">
        <v>285</v>
      </c>
      <c r="X5" s="39"/>
      <c r="Y5" s="39"/>
    </row>
    <row r="6" spans="1:26" x14ac:dyDescent="0.3">
      <c r="B6" s="113"/>
      <c r="C6" s="112"/>
      <c r="E6" s="112" t="s">
        <v>38</v>
      </c>
      <c r="F6" s="51"/>
      <c r="G6" s="110">
        <f t="shared" ref="G6:W6" si="0">+SUBTOTAL(101,G11:G10003)</f>
        <v>171.12</v>
      </c>
      <c r="H6" s="68">
        <f t="shared" si="0"/>
        <v>72.625699999999966</v>
      </c>
      <c r="I6" s="76">
        <f t="shared" si="0"/>
        <v>56.597740000000023</v>
      </c>
      <c r="J6" s="109">
        <f t="shared" si="0"/>
        <v>5.36</v>
      </c>
      <c r="K6" s="68">
        <f t="shared" si="0"/>
        <v>9.1477000000000004</v>
      </c>
      <c r="L6" s="110">
        <f t="shared" si="0"/>
        <v>42.97229999999999</v>
      </c>
      <c r="M6" s="111">
        <f t="shared" si="0"/>
        <v>4.6444000000000001</v>
      </c>
      <c r="N6" s="110">
        <f t="shared" si="0"/>
        <v>38.301479999999991</v>
      </c>
      <c r="O6" s="111">
        <f t="shared" si="0"/>
        <v>12.736399999999998</v>
      </c>
      <c r="P6" s="110">
        <f t="shared" si="0"/>
        <v>28.058440000000004</v>
      </c>
      <c r="Q6" s="111">
        <f t="shared" si="0"/>
        <v>-6.6120000000000012E-2</v>
      </c>
      <c r="R6" s="110">
        <f t="shared" si="0"/>
        <v>38.744</v>
      </c>
      <c r="S6" s="68">
        <f t="shared" si="0"/>
        <v>-1.5095999999999998</v>
      </c>
      <c r="T6" s="109">
        <f t="shared" si="0"/>
        <v>30.17632</v>
      </c>
      <c r="U6" s="68">
        <f t="shared" si="0"/>
        <v>-1.2888000000000002</v>
      </c>
      <c r="V6" s="68">
        <f t="shared" si="0"/>
        <v>20.757368</v>
      </c>
      <c r="W6" s="175">
        <f t="shared" si="0"/>
        <v>191.57999999999993</v>
      </c>
      <c r="X6" s="39"/>
      <c r="Y6" s="39"/>
    </row>
    <row r="7" spans="1:26" x14ac:dyDescent="0.3">
      <c r="B7" s="113"/>
      <c r="C7" s="112"/>
      <c r="E7" s="112" t="s">
        <v>33</v>
      </c>
      <c r="F7" s="51"/>
      <c r="G7" s="110">
        <f t="shared" ref="G7:R7" si="1">+SUBTOTAL(102,G11:G1002)</f>
        <v>50</v>
      </c>
      <c r="H7" s="76">
        <f t="shared" si="1"/>
        <v>50</v>
      </c>
      <c r="I7" s="76">
        <f t="shared" si="1"/>
        <v>50</v>
      </c>
      <c r="J7" s="110">
        <f t="shared" si="1"/>
        <v>50</v>
      </c>
      <c r="K7" s="76">
        <f t="shared" si="1"/>
        <v>50</v>
      </c>
      <c r="L7" s="110">
        <f t="shared" si="1"/>
        <v>50</v>
      </c>
      <c r="M7" s="76">
        <f t="shared" si="1"/>
        <v>50</v>
      </c>
      <c r="N7" s="110">
        <f t="shared" si="1"/>
        <v>50</v>
      </c>
      <c r="O7" s="111">
        <f t="shared" si="1"/>
        <v>50</v>
      </c>
      <c r="P7" s="110">
        <f t="shared" si="1"/>
        <v>50</v>
      </c>
      <c r="Q7" s="76">
        <f t="shared" si="1"/>
        <v>50</v>
      </c>
      <c r="R7" s="110">
        <f t="shared" si="1"/>
        <v>50</v>
      </c>
      <c r="S7" s="76">
        <f>+SUBTOTAL(102,S11:S10003)</f>
        <v>50</v>
      </c>
      <c r="T7" s="110">
        <f>+SUBTOTAL(102,T11:T10003)</f>
        <v>50</v>
      </c>
      <c r="U7" s="76">
        <f>+SUBTOTAL(102,U11:U1002)</f>
        <v>50</v>
      </c>
      <c r="V7" s="76">
        <f>+SUBTOTAL(102,V11:V1002)</f>
        <v>50</v>
      </c>
      <c r="W7" s="176">
        <f>+SUBTOTAL(102,W11:W1002)</f>
        <v>50</v>
      </c>
      <c r="X7" s="39"/>
      <c r="Y7" s="39"/>
    </row>
    <row r="8" spans="1:26" x14ac:dyDescent="0.3">
      <c r="B8" s="113"/>
      <c r="C8" s="112"/>
      <c r="E8" s="112" t="s">
        <v>19</v>
      </c>
      <c r="F8" s="51"/>
      <c r="G8" s="110">
        <f t="shared" ref="G8:W8" si="2">+SUBTOTAL(105,G11:G10003)</f>
        <v>37</v>
      </c>
      <c r="H8" s="68">
        <f t="shared" si="2"/>
        <v>-371.875</v>
      </c>
      <c r="I8" s="76">
        <f t="shared" si="2"/>
        <v>34.353000000000002</v>
      </c>
      <c r="J8" s="110">
        <f t="shared" si="2"/>
        <v>2</v>
      </c>
      <c r="K8" s="68">
        <f t="shared" si="2"/>
        <v>1.9550000000000001</v>
      </c>
      <c r="L8" s="110">
        <f t="shared" si="2"/>
        <v>15.218999999999999</v>
      </c>
      <c r="M8" s="111">
        <f t="shared" si="2"/>
        <v>-1.105</v>
      </c>
      <c r="N8" s="110">
        <f t="shared" si="2"/>
        <v>15.808</v>
      </c>
      <c r="O8" s="111">
        <f t="shared" si="2"/>
        <v>-2.04</v>
      </c>
      <c r="P8" s="110">
        <f t="shared" si="2"/>
        <v>8.5120000000000005</v>
      </c>
      <c r="Q8" s="111">
        <f t="shared" si="2"/>
        <v>-0.35149999999999998</v>
      </c>
      <c r="R8" s="110">
        <f t="shared" si="2"/>
        <v>17.899999999999999</v>
      </c>
      <c r="S8" s="68">
        <f t="shared" si="2"/>
        <v>-6.8849999999999998</v>
      </c>
      <c r="T8" s="109">
        <f t="shared" si="2"/>
        <v>8.5559999999999992</v>
      </c>
      <c r="U8" s="68">
        <f t="shared" si="2"/>
        <v>-7.02</v>
      </c>
      <c r="V8" s="68">
        <f t="shared" si="2"/>
        <v>4.758</v>
      </c>
      <c r="W8" s="175">
        <f t="shared" si="2"/>
        <v>120.3</v>
      </c>
      <c r="X8" s="39"/>
      <c r="Y8" s="39"/>
    </row>
    <row r="9" spans="1:26" x14ac:dyDescent="0.3">
      <c r="C9" s="112"/>
      <c r="E9" s="112" t="s">
        <v>20</v>
      </c>
      <c r="F9" s="51"/>
      <c r="G9" s="110">
        <f t="shared" ref="G9:W9" si="3">+SUBTOTAL(104,G11:G10003)</f>
        <v>305</v>
      </c>
      <c r="H9" s="68">
        <f t="shared" si="3"/>
        <v>283.13499999999999</v>
      </c>
      <c r="I9" s="76">
        <f t="shared" si="3"/>
        <v>66.447000000000003</v>
      </c>
      <c r="J9" s="110">
        <f t="shared" si="3"/>
        <v>9</v>
      </c>
      <c r="K9" s="68">
        <f t="shared" si="3"/>
        <v>19.38</v>
      </c>
      <c r="L9" s="110">
        <f t="shared" si="3"/>
        <v>59.186</v>
      </c>
      <c r="M9" s="111">
        <f t="shared" si="3"/>
        <v>12.154999999999999</v>
      </c>
      <c r="N9" s="110">
        <f t="shared" si="3"/>
        <v>50.095999999999997</v>
      </c>
      <c r="O9" s="111">
        <f t="shared" si="3"/>
        <v>30.94</v>
      </c>
      <c r="P9" s="110">
        <f t="shared" si="3"/>
        <v>41.13</v>
      </c>
      <c r="Q9" s="111">
        <f t="shared" si="3"/>
        <v>0.19950000000000001</v>
      </c>
      <c r="R9" s="110">
        <f t="shared" si="3"/>
        <v>47.6</v>
      </c>
      <c r="S9" s="68">
        <f t="shared" si="3"/>
        <v>4.335</v>
      </c>
      <c r="T9" s="109">
        <f t="shared" si="3"/>
        <v>41.552</v>
      </c>
      <c r="U9" s="68">
        <f t="shared" si="3"/>
        <v>3.6</v>
      </c>
      <c r="V9" s="68">
        <f t="shared" si="3"/>
        <v>34.271999999999998</v>
      </c>
      <c r="W9" s="175">
        <f t="shared" si="3"/>
        <v>347.4</v>
      </c>
      <c r="X9" s="39"/>
      <c r="Y9" s="39"/>
    </row>
    <row r="10" spans="1:26" s="57" customFormat="1" x14ac:dyDescent="0.3">
      <c r="A10" s="57" t="s">
        <v>281</v>
      </c>
      <c r="B10" s="58" t="s">
        <v>42</v>
      </c>
      <c r="C10" s="108" t="s">
        <v>41</v>
      </c>
      <c r="D10" s="58" t="s">
        <v>43</v>
      </c>
      <c r="E10" s="107" t="s">
        <v>8</v>
      </c>
      <c r="F10" s="106" t="s">
        <v>9</v>
      </c>
      <c r="G10" s="105" t="s">
        <v>10</v>
      </c>
      <c r="H10" s="100" t="s">
        <v>22</v>
      </c>
      <c r="I10" s="64" t="s">
        <v>23</v>
      </c>
      <c r="J10" s="104" t="s">
        <v>24</v>
      </c>
      <c r="K10" s="100" t="s">
        <v>25</v>
      </c>
      <c r="L10" s="101" t="s">
        <v>26</v>
      </c>
      <c r="M10" s="100" t="s">
        <v>27</v>
      </c>
      <c r="N10" s="101" t="s">
        <v>28</v>
      </c>
      <c r="O10" s="100" t="s">
        <v>156</v>
      </c>
      <c r="P10" s="101" t="s">
        <v>157</v>
      </c>
      <c r="Q10" s="103" t="s">
        <v>91</v>
      </c>
      <c r="R10" s="102" t="s">
        <v>92</v>
      </c>
      <c r="S10" s="62" t="s">
        <v>36</v>
      </c>
      <c r="T10" s="101" t="s">
        <v>37</v>
      </c>
      <c r="U10" s="100" t="s">
        <v>31</v>
      </c>
      <c r="V10" s="99" t="s">
        <v>32</v>
      </c>
      <c r="W10" s="177" t="s">
        <v>29</v>
      </c>
      <c r="X10" s="98"/>
      <c r="Z10" s="57" t="s">
        <v>65</v>
      </c>
    </row>
    <row r="11" spans="1:26" x14ac:dyDescent="0.3">
      <c r="A11" s="34">
        <v>1</v>
      </c>
      <c r="B11" s="97">
        <v>1960040</v>
      </c>
      <c r="C11" s="90">
        <v>67088</v>
      </c>
      <c r="D11" s="44" t="s">
        <v>191</v>
      </c>
      <c r="E11" s="96">
        <v>39052</v>
      </c>
      <c r="F11" s="95">
        <v>42430</v>
      </c>
      <c r="G11" s="86">
        <v>114</v>
      </c>
      <c r="H11" s="87">
        <v>131.495</v>
      </c>
      <c r="I11" s="87">
        <v>63.734999999999999</v>
      </c>
      <c r="J11" s="86">
        <v>7</v>
      </c>
      <c r="K11" s="84">
        <v>14.705</v>
      </c>
      <c r="L11" s="85">
        <v>54.9</v>
      </c>
      <c r="M11" s="84">
        <v>8.67</v>
      </c>
      <c r="N11" s="85">
        <v>47.957000000000001</v>
      </c>
      <c r="O11" s="37">
        <v>30.94</v>
      </c>
      <c r="P11" s="85">
        <v>41.13</v>
      </c>
      <c r="Q11" s="94">
        <v>0.14249999999999999</v>
      </c>
      <c r="R11" s="85">
        <v>47.6</v>
      </c>
      <c r="S11" s="37">
        <v>3.06</v>
      </c>
      <c r="T11" s="85">
        <v>39.264000000000003</v>
      </c>
      <c r="U11" s="84">
        <v>2.0699999999999998</v>
      </c>
      <c r="V11" s="83">
        <v>32.844000000000001</v>
      </c>
      <c r="W11" s="178">
        <v>347.4</v>
      </c>
      <c r="Y11" s="46" t="str">
        <f>+LOOKUP(B11,COD_FIN!$C$5:$C$54,COD_FIN!$B$5:$B$54)</f>
        <v>CVM</v>
      </c>
      <c r="Z11" s="84">
        <f>+(4.689*K11+3.117*M11-0.02*H11-1.438*S11+4.152*U11-7.27*Q11)*3.6</f>
        <v>347.41663199999999</v>
      </c>
    </row>
    <row r="12" spans="1:26" x14ac:dyDescent="0.3">
      <c r="A12" s="34">
        <f t="shared" ref="A12:A43" si="4">A11+1</f>
        <v>2</v>
      </c>
      <c r="B12" s="97">
        <v>2850002</v>
      </c>
      <c r="C12" s="90">
        <v>73216</v>
      </c>
      <c r="D12" s="44" t="s">
        <v>379</v>
      </c>
      <c r="E12" s="96">
        <v>39845</v>
      </c>
      <c r="F12" s="95">
        <v>42491</v>
      </c>
      <c r="G12" s="86">
        <v>68</v>
      </c>
      <c r="H12" s="87">
        <v>114.58</v>
      </c>
      <c r="I12" s="87">
        <v>57.469000000000001</v>
      </c>
      <c r="J12" s="86">
        <v>6</v>
      </c>
      <c r="K12" s="84">
        <v>19.38</v>
      </c>
      <c r="L12" s="85">
        <v>41.496000000000002</v>
      </c>
      <c r="M12" s="84">
        <v>2.5499999999999998</v>
      </c>
      <c r="N12" s="85">
        <v>37.049999999999997</v>
      </c>
      <c r="O12" s="37">
        <v>-0.17</v>
      </c>
      <c r="P12" s="85">
        <v>25.428000000000001</v>
      </c>
      <c r="Q12" s="94">
        <v>-0.1235</v>
      </c>
      <c r="R12" s="85">
        <v>37.799999999999997</v>
      </c>
      <c r="S12" s="37">
        <v>-2.72</v>
      </c>
      <c r="T12" s="85">
        <v>31.866</v>
      </c>
      <c r="U12" s="84">
        <v>-2.0699999999999998</v>
      </c>
      <c r="V12" s="83">
        <v>22.968</v>
      </c>
      <c r="W12" s="178">
        <v>333.9</v>
      </c>
      <c r="Y12" s="46" t="str">
        <f>+LOOKUP(B12,COD_FIN!$C$5:$C$54,COD_FIN!$B$5:$B$54)</f>
        <v>ZAG</v>
      </c>
      <c r="Z12" s="84">
        <f t="shared" ref="Z12:Z60" si="5">+(4.689*K12+3.117*M12-0.02*H12-1.438*S12+4.152*U12-7.27*Q12)*3.6</f>
        <v>333.87888600000002</v>
      </c>
    </row>
    <row r="13" spans="1:26" x14ac:dyDescent="0.3">
      <c r="A13" s="34">
        <f t="shared" si="4"/>
        <v>3</v>
      </c>
      <c r="B13" s="97">
        <v>110001</v>
      </c>
      <c r="C13" s="90">
        <v>67071</v>
      </c>
      <c r="D13" s="44" t="s">
        <v>186</v>
      </c>
      <c r="E13" s="96">
        <v>39203</v>
      </c>
      <c r="F13" s="95">
        <v>42278</v>
      </c>
      <c r="G13" s="86">
        <v>125</v>
      </c>
      <c r="H13" s="87">
        <v>256.78500000000003</v>
      </c>
      <c r="I13" s="87">
        <v>62.216000000000001</v>
      </c>
      <c r="J13" s="86">
        <v>7</v>
      </c>
      <c r="K13" s="84">
        <v>10.199999999999999</v>
      </c>
      <c r="L13" s="85">
        <v>46.64</v>
      </c>
      <c r="M13" s="84">
        <v>12.154999999999999</v>
      </c>
      <c r="N13" s="85">
        <v>42.8</v>
      </c>
      <c r="O13" s="37">
        <v>14.365</v>
      </c>
      <c r="P13" s="85">
        <v>30.8</v>
      </c>
      <c r="Q13" s="94">
        <v>-7.5999999999999998E-2</v>
      </c>
      <c r="R13" s="85">
        <v>46.4</v>
      </c>
      <c r="S13" s="37">
        <v>1.7</v>
      </c>
      <c r="T13" s="85">
        <v>38.703000000000003</v>
      </c>
      <c r="U13" s="84">
        <v>1.08</v>
      </c>
      <c r="V13" s="83">
        <v>30.544</v>
      </c>
      <c r="W13" s="178">
        <v>299.39999999999998</v>
      </c>
      <c r="Y13" s="46" t="str">
        <f>+LOOKUP(B13,COD_FIN!$C$5:$C$54,COD_FIN!$B$5:$B$54)</f>
        <v>HEP</v>
      </c>
      <c r="Z13" s="84">
        <f t="shared" si="5"/>
        <v>299.41673400000002</v>
      </c>
    </row>
    <row r="14" spans="1:26" x14ac:dyDescent="0.3">
      <c r="A14" s="34">
        <f t="shared" si="4"/>
        <v>4</v>
      </c>
      <c r="B14" s="97">
        <v>102960001</v>
      </c>
      <c r="C14" s="90">
        <v>78747</v>
      </c>
      <c r="D14" s="44" t="s">
        <v>190</v>
      </c>
      <c r="E14" s="96">
        <v>40118</v>
      </c>
      <c r="F14" s="95">
        <v>42430</v>
      </c>
      <c r="G14" s="86">
        <v>164</v>
      </c>
      <c r="H14" s="87">
        <v>201.36500000000001</v>
      </c>
      <c r="I14" s="87">
        <v>61.524999999999999</v>
      </c>
      <c r="J14" s="86">
        <v>5</v>
      </c>
      <c r="K14" s="84">
        <v>11.73</v>
      </c>
      <c r="L14" s="85">
        <v>46.44</v>
      </c>
      <c r="M14" s="84">
        <v>9.7750000000000004</v>
      </c>
      <c r="N14" s="85">
        <v>42.16</v>
      </c>
      <c r="O14" s="37">
        <v>20.74</v>
      </c>
      <c r="P14" s="85">
        <v>32.045000000000002</v>
      </c>
      <c r="Q14" s="94">
        <v>0.17100000000000001</v>
      </c>
      <c r="R14" s="85">
        <v>42</v>
      </c>
      <c r="S14" s="37">
        <v>-2.125</v>
      </c>
      <c r="T14" s="85">
        <v>36</v>
      </c>
      <c r="U14" s="84">
        <v>-0.54</v>
      </c>
      <c r="V14" s="83">
        <v>25.12</v>
      </c>
      <c r="W14" s="178">
        <v>291.60000000000002</v>
      </c>
      <c r="Y14" s="46" t="str">
        <f>+LOOKUP(B14,COD_FIN!$C$5:$C$54,COD_FIN!$B$5:$B$54)</f>
        <v>HLM</v>
      </c>
      <c r="Z14" s="84">
        <f t="shared" si="5"/>
        <v>291.64984200000004</v>
      </c>
    </row>
    <row r="15" spans="1:26" x14ac:dyDescent="0.3">
      <c r="A15" s="34">
        <f t="shared" si="4"/>
        <v>5</v>
      </c>
      <c r="B15" s="97">
        <v>190001</v>
      </c>
      <c r="C15" s="90">
        <v>64920</v>
      </c>
      <c r="D15" s="44" t="s">
        <v>316</v>
      </c>
      <c r="E15" s="96">
        <v>38869</v>
      </c>
      <c r="F15" s="95">
        <v>42461</v>
      </c>
      <c r="G15" s="86">
        <v>75</v>
      </c>
      <c r="H15" s="87">
        <v>116.02500000000001</v>
      </c>
      <c r="I15" s="87">
        <v>52.418999999999997</v>
      </c>
      <c r="J15" s="86">
        <v>6</v>
      </c>
      <c r="K15" s="84">
        <v>10.37</v>
      </c>
      <c r="L15" s="85">
        <v>46.197000000000003</v>
      </c>
      <c r="M15" s="84">
        <v>8.4149999999999991</v>
      </c>
      <c r="N15" s="85">
        <v>37.496000000000002</v>
      </c>
      <c r="O15" s="37">
        <v>21.08</v>
      </c>
      <c r="P15" s="85">
        <v>32.421999999999997</v>
      </c>
      <c r="Q15" s="94">
        <v>-0.17100000000000001</v>
      </c>
      <c r="R15" s="85">
        <v>35.9</v>
      </c>
      <c r="S15" s="37">
        <v>0.68</v>
      </c>
      <c r="T15" s="85">
        <v>25.8</v>
      </c>
      <c r="U15" s="84">
        <v>1.17</v>
      </c>
      <c r="V15" s="83">
        <v>15.747</v>
      </c>
      <c r="W15" s="178">
        <v>279.60000000000002</v>
      </c>
      <c r="Y15" s="46" t="str">
        <f>+LOOKUP(B15,COD_FIN!$C$5:$C$54,COD_FIN!$B$5:$B$54)</f>
        <v>HRE</v>
      </c>
      <c r="Z15" s="84">
        <f t="shared" si="5"/>
        <v>279.56575800000002</v>
      </c>
    </row>
    <row r="16" spans="1:26" x14ac:dyDescent="0.3">
      <c r="A16" s="34">
        <f t="shared" si="4"/>
        <v>6</v>
      </c>
      <c r="B16" s="97">
        <v>106500003</v>
      </c>
      <c r="C16" s="90">
        <v>76308</v>
      </c>
      <c r="D16" s="44" t="s">
        <v>337</v>
      </c>
      <c r="E16" s="96">
        <v>40148</v>
      </c>
      <c r="F16" s="95">
        <v>42370</v>
      </c>
      <c r="G16" s="86">
        <v>140</v>
      </c>
      <c r="H16" s="87">
        <v>282.37</v>
      </c>
      <c r="I16" s="87">
        <v>58.512</v>
      </c>
      <c r="J16" s="86">
        <v>5</v>
      </c>
      <c r="K16" s="84">
        <v>13.685</v>
      </c>
      <c r="L16" s="85">
        <v>43.38</v>
      </c>
      <c r="M16" s="84">
        <v>7.65</v>
      </c>
      <c r="N16" s="85">
        <v>41.31</v>
      </c>
      <c r="O16" s="37">
        <v>25.84</v>
      </c>
      <c r="P16" s="85">
        <v>25.56</v>
      </c>
      <c r="Q16" s="94">
        <v>-0.17100000000000001</v>
      </c>
      <c r="R16" s="85">
        <v>42.9</v>
      </c>
      <c r="S16" s="37">
        <v>-3.74</v>
      </c>
      <c r="T16" s="85">
        <v>31.8</v>
      </c>
      <c r="U16" s="84">
        <v>-3.69</v>
      </c>
      <c r="V16" s="83">
        <v>20.239999999999998</v>
      </c>
      <c r="W16" s="178">
        <v>265.2</v>
      </c>
      <c r="Y16" s="46" t="str">
        <f>+LOOKUP(B16,COD_FIN!$C$5:$C$54,COD_FIN!$B$5:$B$54)</f>
        <v>GMR</v>
      </c>
      <c r="Z16" s="84">
        <f t="shared" si="5"/>
        <v>265.20128999999997</v>
      </c>
    </row>
    <row r="17" spans="1:26" x14ac:dyDescent="0.3">
      <c r="A17" s="34">
        <f t="shared" si="4"/>
        <v>7</v>
      </c>
      <c r="B17" s="97">
        <v>1960040</v>
      </c>
      <c r="C17" s="90">
        <v>70992</v>
      </c>
      <c r="D17" s="44" t="s">
        <v>380</v>
      </c>
      <c r="E17" s="96">
        <v>39508</v>
      </c>
      <c r="F17" s="95">
        <v>42186</v>
      </c>
      <c r="G17" s="86">
        <v>305</v>
      </c>
      <c r="H17" s="87">
        <v>148.83500000000001</v>
      </c>
      <c r="I17" s="87">
        <v>49.06</v>
      </c>
      <c r="J17" s="86">
        <v>6</v>
      </c>
      <c r="K17" s="84">
        <v>12.324999999999999</v>
      </c>
      <c r="L17" s="85">
        <v>43.524000000000001</v>
      </c>
      <c r="M17" s="84">
        <v>3.91</v>
      </c>
      <c r="N17" s="85">
        <v>32.299999999999997</v>
      </c>
      <c r="O17" s="37">
        <v>16.405000000000001</v>
      </c>
      <c r="P17" s="85">
        <v>26.885000000000002</v>
      </c>
      <c r="Q17" s="94">
        <v>-2.8500000000000001E-2</v>
      </c>
      <c r="R17" s="85">
        <v>30.4</v>
      </c>
      <c r="S17" s="37">
        <v>0.34</v>
      </c>
      <c r="T17" s="85">
        <v>15.6</v>
      </c>
      <c r="U17" s="84">
        <v>1.17</v>
      </c>
      <c r="V17" s="83">
        <v>8.3520000000000003</v>
      </c>
      <c r="W17" s="178">
        <v>257.7</v>
      </c>
      <c r="Y17" s="46" t="str">
        <f>+LOOKUP(B17,COD_FIN!$C$5:$C$54,COD_FIN!$B$5:$B$54)</f>
        <v>CVM</v>
      </c>
      <c r="Z17" s="84">
        <f t="shared" si="5"/>
        <v>257.683716</v>
      </c>
    </row>
    <row r="18" spans="1:26" x14ac:dyDescent="0.3">
      <c r="A18" s="34">
        <f t="shared" si="4"/>
        <v>8</v>
      </c>
      <c r="B18" s="97">
        <v>102960001</v>
      </c>
      <c r="C18" s="90">
        <v>72575</v>
      </c>
      <c r="D18" s="44" t="s">
        <v>303</v>
      </c>
      <c r="E18" s="96">
        <v>39814</v>
      </c>
      <c r="F18" s="95">
        <v>42401</v>
      </c>
      <c r="G18" s="86">
        <v>194</v>
      </c>
      <c r="H18" s="87">
        <v>83.724999999999994</v>
      </c>
      <c r="I18" s="87">
        <v>58.212000000000003</v>
      </c>
      <c r="J18" s="86">
        <v>5</v>
      </c>
      <c r="K18" s="84">
        <v>14.365</v>
      </c>
      <c r="L18" s="85">
        <v>43.35</v>
      </c>
      <c r="M18" s="84">
        <v>4.6749999999999998</v>
      </c>
      <c r="N18" s="85">
        <v>40.32</v>
      </c>
      <c r="O18" s="37">
        <v>13.6</v>
      </c>
      <c r="P18" s="85">
        <v>28.08</v>
      </c>
      <c r="Q18" s="94">
        <v>1.9E-2</v>
      </c>
      <c r="R18" s="85">
        <v>38.1</v>
      </c>
      <c r="S18" s="37">
        <v>1.4450000000000001</v>
      </c>
      <c r="T18" s="85">
        <v>29.106000000000002</v>
      </c>
      <c r="U18" s="84">
        <v>-1.8</v>
      </c>
      <c r="V18" s="83">
        <v>19.52</v>
      </c>
      <c r="W18" s="178">
        <v>254</v>
      </c>
      <c r="Y18" s="46" t="str">
        <f>+LOOKUP(B18,COD_FIN!$C$5:$C$54,COD_FIN!$B$5:$B$54)</f>
        <v>HLM</v>
      </c>
      <c r="Z18" s="84">
        <f t="shared" si="5"/>
        <v>254.03515199999995</v>
      </c>
    </row>
    <row r="19" spans="1:26" x14ac:dyDescent="0.3">
      <c r="A19" s="34">
        <f t="shared" si="4"/>
        <v>9</v>
      </c>
      <c r="B19" s="97">
        <v>1960040</v>
      </c>
      <c r="C19" s="90">
        <v>84965</v>
      </c>
      <c r="D19" s="44" t="s">
        <v>381</v>
      </c>
      <c r="E19" s="96">
        <v>41030</v>
      </c>
      <c r="F19" s="95">
        <v>42401</v>
      </c>
      <c r="G19" s="86">
        <v>141</v>
      </c>
      <c r="H19" s="87">
        <v>60.86</v>
      </c>
      <c r="I19" s="87">
        <v>35.292000000000002</v>
      </c>
      <c r="J19" s="86">
        <v>3</v>
      </c>
      <c r="K19" s="84">
        <v>14.45</v>
      </c>
      <c r="L19" s="85">
        <v>20.032</v>
      </c>
      <c r="M19" s="84">
        <v>1.615</v>
      </c>
      <c r="N19" s="85">
        <v>15.808</v>
      </c>
      <c r="O19" s="37">
        <v>5.8650000000000002</v>
      </c>
      <c r="P19" s="85">
        <v>8.5760000000000005</v>
      </c>
      <c r="Q19" s="94">
        <v>3.7999999999999999E-2</v>
      </c>
      <c r="R19" s="85">
        <v>25</v>
      </c>
      <c r="S19" s="37">
        <v>-2.2949999999999999</v>
      </c>
      <c r="T19" s="85">
        <v>8.5559999999999992</v>
      </c>
      <c r="U19" s="84">
        <v>-1.62</v>
      </c>
      <c r="V19" s="83">
        <v>4.758</v>
      </c>
      <c r="W19" s="178">
        <v>244.3</v>
      </c>
      <c r="Y19" s="46" t="str">
        <f>+LOOKUP(B19,COD_FIN!$C$5:$C$54,COD_FIN!$B$5:$B$54)</f>
        <v>CVM</v>
      </c>
      <c r="Z19" s="84">
        <f t="shared" si="5"/>
        <v>244.33385400000006</v>
      </c>
    </row>
    <row r="20" spans="1:26" x14ac:dyDescent="0.3">
      <c r="A20" s="34">
        <f t="shared" si="4"/>
        <v>10</v>
      </c>
      <c r="B20" s="97">
        <v>106500003</v>
      </c>
      <c r="C20" s="90">
        <v>75394</v>
      </c>
      <c r="D20" s="44" t="s">
        <v>192</v>
      </c>
      <c r="E20" s="96">
        <v>40026</v>
      </c>
      <c r="F20" s="95">
        <v>42339</v>
      </c>
      <c r="G20" s="86">
        <v>168</v>
      </c>
      <c r="H20" s="87">
        <v>-61.37</v>
      </c>
      <c r="I20" s="87">
        <v>59.491999999999997</v>
      </c>
      <c r="J20" s="86">
        <v>5</v>
      </c>
      <c r="K20" s="84">
        <v>15.64</v>
      </c>
      <c r="L20" s="85">
        <v>43.92</v>
      </c>
      <c r="M20" s="84">
        <v>-8.5000000000000006E-2</v>
      </c>
      <c r="N20" s="85">
        <v>41.31</v>
      </c>
      <c r="O20" s="37">
        <v>11.984999999999999</v>
      </c>
      <c r="P20" s="85">
        <v>25.74</v>
      </c>
      <c r="Q20" s="94">
        <v>-0.1615</v>
      </c>
      <c r="R20" s="85">
        <v>42</v>
      </c>
      <c r="S20" s="37">
        <v>-3.91</v>
      </c>
      <c r="T20" s="85">
        <v>33.6</v>
      </c>
      <c r="U20" s="84">
        <v>-3.87</v>
      </c>
      <c r="V20" s="83">
        <v>22.88</v>
      </c>
      <c r="W20" s="178">
        <v>234.1</v>
      </c>
      <c r="Y20" s="46" t="str">
        <f>+LOOKUP(B20,COD_FIN!$C$5:$C$54,COD_FIN!$B$5:$B$54)</f>
        <v>GMR</v>
      </c>
      <c r="Z20" s="84">
        <f t="shared" si="5"/>
        <v>234.09669600000001</v>
      </c>
    </row>
    <row r="21" spans="1:26" x14ac:dyDescent="0.3">
      <c r="A21" s="34">
        <f t="shared" si="4"/>
        <v>11</v>
      </c>
      <c r="B21" s="97">
        <v>106500003</v>
      </c>
      <c r="C21" s="90">
        <v>71910</v>
      </c>
      <c r="D21" s="44" t="s">
        <v>189</v>
      </c>
      <c r="E21" s="96">
        <v>39692</v>
      </c>
      <c r="F21" s="95">
        <v>42156</v>
      </c>
      <c r="G21" s="86">
        <v>284</v>
      </c>
      <c r="H21" s="87">
        <v>216.24</v>
      </c>
      <c r="I21" s="87">
        <v>62.59</v>
      </c>
      <c r="J21" s="86">
        <v>5</v>
      </c>
      <c r="K21" s="84">
        <v>12.24</v>
      </c>
      <c r="L21" s="85">
        <v>49.05</v>
      </c>
      <c r="M21" s="84">
        <v>6.46</v>
      </c>
      <c r="N21" s="85">
        <v>44.19</v>
      </c>
      <c r="O21" s="37">
        <v>22.015000000000001</v>
      </c>
      <c r="P21" s="85">
        <v>32.94</v>
      </c>
      <c r="Q21" s="94">
        <v>-9.5000000000000001E-2</v>
      </c>
      <c r="R21" s="85">
        <v>45</v>
      </c>
      <c r="S21" s="37">
        <v>-3.4849999999999999</v>
      </c>
      <c r="T21" s="85">
        <v>36.700000000000003</v>
      </c>
      <c r="U21" s="84">
        <v>-3.87</v>
      </c>
      <c r="V21" s="83">
        <v>25.6</v>
      </c>
      <c r="W21" s="178">
        <v>226.2</v>
      </c>
      <c r="Y21" s="46" t="str">
        <f>+LOOKUP(B21,COD_FIN!$C$5:$C$54,COD_FIN!$B$5:$B$54)</f>
        <v>GMR</v>
      </c>
      <c r="Z21" s="84">
        <f t="shared" si="5"/>
        <v>226.217592</v>
      </c>
    </row>
    <row r="22" spans="1:26" x14ac:dyDescent="0.3">
      <c r="A22" s="34">
        <f t="shared" si="4"/>
        <v>12</v>
      </c>
      <c r="B22" s="97">
        <v>106500005</v>
      </c>
      <c r="C22" s="90">
        <v>76318</v>
      </c>
      <c r="D22" s="44" t="s">
        <v>188</v>
      </c>
      <c r="E22" s="96">
        <v>40118</v>
      </c>
      <c r="F22" s="95">
        <v>42095</v>
      </c>
      <c r="G22" s="86">
        <v>305</v>
      </c>
      <c r="H22" s="87">
        <v>73.099999999999994</v>
      </c>
      <c r="I22" s="87">
        <v>58.19</v>
      </c>
      <c r="J22" s="86">
        <v>4</v>
      </c>
      <c r="K22" s="84">
        <v>11.73</v>
      </c>
      <c r="L22" s="85">
        <v>36.182000000000002</v>
      </c>
      <c r="M22" s="84">
        <v>8.0749999999999993</v>
      </c>
      <c r="N22" s="85">
        <v>34.680999999999997</v>
      </c>
      <c r="O22" s="37">
        <v>21.25</v>
      </c>
      <c r="P22" s="85">
        <v>20.619</v>
      </c>
      <c r="Q22" s="94">
        <v>-8.5500000000000007E-2</v>
      </c>
      <c r="R22" s="85">
        <v>34.4</v>
      </c>
      <c r="S22" s="37">
        <v>2.72</v>
      </c>
      <c r="T22" s="85">
        <v>32.200000000000003</v>
      </c>
      <c r="U22" s="84">
        <v>-3.24</v>
      </c>
      <c r="V22" s="83">
        <v>20.376999999999999</v>
      </c>
      <c r="W22" s="178">
        <v>223.1</v>
      </c>
      <c r="Y22" s="46" t="str">
        <f>+LOOKUP(B22,COD_FIN!$C$5:$C$54,COD_FIN!$B$5:$B$54)</f>
        <v>ARM</v>
      </c>
      <c r="Z22" s="84">
        <f t="shared" si="5"/>
        <v>223.082964</v>
      </c>
    </row>
    <row r="23" spans="1:26" x14ac:dyDescent="0.3">
      <c r="A23" s="34">
        <f t="shared" si="4"/>
        <v>13</v>
      </c>
      <c r="B23" s="97">
        <v>102960001</v>
      </c>
      <c r="C23" s="90">
        <v>78771</v>
      </c>
      <c r="D23" s="44" t="s">
        <v>303</v>
      </c>
      <c r="E23" s="96">
        <v>40299</v>
      </c>
      <c r="F23" s="95">
        <v>42552</v>
      </c>
      <c r="G23" s="86">
        <v>37</v>
      </c>
      <c r="H23" s="87">
        <v>181.815</v>
      </c>
      <c r="I23" s="87">
        <v>50.886000000000003</v>
      </c>
      <c r="J23" s="86">
        <v>5</v>
      </c>
      <c r="K23" s="84">
        <v>12.324999999999999</v>
      </c>
      <c r="L23" s="85">
        <v>41.4</v>
      </c>
      <c r="M23" s="84">
        <v>4.8449999999999998</v>
      </c>
      <c r="N23" s="85">
        <v>37.979999999999997</v>
      </c>
      <c r="O23" s="37">
        <v>8.16</v>
      </c>
      <c r="P23" s="85">
        <v>24.12</v>
      </c>
      <c r="Q23" s="94">
        <v>-0.1235</v>
      </c>
      <c r="R23" s="85">
        <v>35.5</v>
      </c>
      <c r="S23" s="37">
        <v>-0.93500000000000005</v>
      </c>
      <c r="T23" s="85">
        <v>24.93</v>
      </c>
      <c r="U23" s="84">
        <v>-2.34</v>
      </c>
      <c r="V23" s="83">
        <v>18.8</v>
      </c>
      <c r="W23" s="178">
        <v>222.4</v>
      </c>
      <c r="Y23" s="46" t="str">
        <f>+LOOKUP(B23,COD_FIN!$C$5:$C$54,COD_FIN!$B$5:$B$54)</f>
        <v>HLM</v>
      </c>
      <c r="Z23" s="84">
        <f t="shared" si="5"/>
        <v>222.42306599999998</v>
      </c>
    </row>
    <row r="24" spans="1:26" x14ac:dyDescent="0.3">
      <c r="A24" s="34">
        <f t="shared" si="4"/>
        <v>14</v>
      </c>
      <c r="B24" s="97">
        <v>1960040</v>
      </c>
      <c r="C24" s="90">
        <v>65567</v>
      </c>
      <c r="D24" s="44" t="s">
        <v>304</v>
      </c>
      <c r="E24" s="96">
        <v>38930</v>
      </c>
      <c r="F24" s="95">
        <v>42430</v>
      </c>
      <c r="G24" s="86">
        <v>114</v>
      </c>
      <c r="H24" s="87">
        <v>111.35</v>
      </c>
      <c r="I24" s="87">
        <v>61.798000000000002</v>
      </c>
      <c r="J24" s="86">
        <v>9</v>
      </c>
      <c r="K24" s="84">
        <v>5.78</v>
      </c>
      <c r="L24" s="85">
        <v>59.186</v>
      </c>
      <c r="M24" s="84">
        <v>5.95</v>
      </c>
      <c r="N24" s="85">
        <v>50.095999999999997</v>
      </c>
      <c r="O24" s="37">
        <v>15.385</v>
      </c>
      <c r="P24" s="85">
        <v>40.905000000000001</v>
      </c>
      <c r="Q24" s="94">
        <v>0.13300000000000001</v>
      </c>
      <c r="R24" s="85">
        <v>42.5</v>
      </c>
      <c r="S24" s="37">
        <v>-2.89</v>
      </c>
      <c r="T24" s="85">
        <v>37.5</v>
      </c>
      <c r="U24" s="84">
        <v>3.6</v>
      </c>
      <c r="V24" s="83">
        <v>29.501999999999999</v>
      </c>
      <c r="W24" s="178">
        <v>221.6</v>
      </c>
      <c r="Y24" s="46" t="str">
        <f>+LOOKUP(B24,COD_FIN!$C$5:$C$54,COD_FIN!$B$5:$B$54)</f>
        <v>CVM</v>
      </c>
      <c r="Z24" s="84">
        <f t="shared" si="5"/>
        <v>221.60764800000004</v>
      </c>
    </row>
    <row r="25" spans="1:26" x14ac:dyDescent="0.3">
      <c r="A25" s="34">
        <f t="shared" si="4"/>
        <v>15</v>
      </c>
      <c r="B25" s="97">
        <v>106500003</v>
      </c>
      <c r="C25" s="90">
        <v>71892</v>
      </c>
      <c r="D25" s="44" t="s">
        <v>186</v>
      </c>
      <c r="E25" s="96">
        <v>39508</v>
      </c>
      <c r="F25" s="95">
        <v>42370</v>
      </c>
      <c r="G25" s="86">
        <v>139</v>
      </c>
      <c r="H25" s="87">
        <v>99.79</v>
      </c>
      <c r="I25" s="87">
        <v>61.585999999999999</v>
      </c>
      <c r="J25" s="86">
        <v>6</v>
      </c>
      <c r="K25" s="84">
        <v>10.37</v>
      </c>
      <c r="L25" s="85">
        <v>48.87</v>
      </c>
      <c r="M25" s="84">
        <v>7.82</v>
      </c>
      <c r="N25" s="85">
        <v>44.82</v>
      </c>
      <c r="O25" s="37">
        <v>18.53</v>
      </c>
      <c r="P25" s="85">
        <v>31.41</v>
      </c>
      <c r="Q25" s="94">
        <v>6.6500000000000004E-2</v>
      </c>
      <c r="R25" s="85">
        <v>47.1</v>
      </c>
      <c r="S25" s="37">
        <v>3.23</v>
      </c>
      <c r="T25" s="85">
        <v>36.762999999999998</v>
      </c>
      <c r="U25" s="84">
        <v>-1.08</v>
      </c>
      <c r="V25" s="83">
        <v>28.71</v>
      </c>
      <c r="W25" s="178">
        <v>221</v>
      </c>
      <c r="Y25" s="46" t="str">
        <f>+LOOKUP(B25,COD_FIN!$C$5:$C$54,COD_FIN!$B$5:$B$54)</f>
        <v>GMR</v>
      </c>
      <c r="Z25" s="84">
        <f t="shared" si="5"/>
        <v>221.01017400000001</v>
      </c>
    </row>
    <row r="26" spans="1:26" x14ac:dyDescent="0.3">
      <c r="A26" s="34">
        <f t="shared" si="4"/>
        <v>16</v>
      </c>
      <c r="B26" s="97">
        <v>106500003</v>
      </c>
      <c r="C26" s="90">
        <v>75365</v>
      </c>
      <c r="D26" s="44" t="s">
        <v>183</v>
      </c>
      <c r="E26" s="96">
        <v>39845</v>
      </c>
      <c r="F26" s="95">
        <v>42461</v>
      </c>
      <c r="G26" s="86">
        <v>50</v>
      </c>
      <c r="H26" s="87">
        <v>166.26</v>
      </c>
      <c r="I26" s="87">
        <v>58.41</v>
      </c>
      <c r="J26" s="86">
        <v>6</v>
      </c>
      <c r="K26" s="84">
        <v>9.2650000000000006</v>
      </c>
      <c r="L26" s="85">
        <v>47.854999999999997</v>
      </c>
      <c r="M26" s="84">
        <v>8.16</v>
      </c>
      <c r="N26" s="85">
        <v>43.435000000000002</v>
      </c>
      <c r="O26" s="37">
        <v>27.54</v>
      </c>
      <c r="P26" s="85">
        <v>34.594999999999999</v>
      </c>
      <c r="Q26" s="94">
        <v>-0.2185</v>
      </c>
      <c r="R26" s="85">
        <v>46.7</v>
      </c>
      <c r="S26" s="37">
        <v>-2.5499999999999998</v>
      </c>
      <c r="T26" s="85">
        <v>36.432000000000002</v>
      </c>
      <c r="U26" s="84">
        <v>-2.34</v>
      </c>
      <c r="V26" s="83">
        <v>30.45</v>
      </c>
      <c r="W26" s="178">
        <v>219.9</v>
      </c>
      <c r="Y26" s="46" t="str">
        <f>+LOOKUP(B26,COD_FIN!$C$5:$C$54,COD_FIN!$B$5:$B$54)</f>
        <v>GMR</v>
      </c>
      <c r="Z26" s="84">
        <f t="shared" si="5"/>
        <v>219.93415200000007</v>
      </c>
    </row>
    <row r="27" spans="1:26" x14ac:dyDescent="0.3">
      <c r="A27" s="34">
        <f t="shared" si="4"/>
        <v>17</v>
      </c>
      <c r="B27" s="97">
        <v>190001</v>
      </c>
      <c r="C27" s="90">
        <v>85450</v>
      </c>
      <c r="D27" s="44" t="s">
        <v>316</v>
      </c>
      <c r="E27" s="96">
        <v>39873</v>
      </c>
      <c r="F27" s="95">
        <v>42217</v>
      </c>
      <c r="G27" s="86">
        <v>305</v>
      </c>
      <c r="H27" s="87">
        <v>187.68</v>
      </c>
      <c r="I27" s="87">
        <v>52.14</v>
      </c>
      <c r="J27" s="86">
        <v>4</v>
      </c>
      <c r="K27" s="84">
        <v>6.8</v>
      </c>
      <c r="L27" s="85">
        <v>41.055</v>
      </c>
      <c r="M27" s="84">
        <v>7.65</v>
      </c>
      <c r="N27" s="85">
        <v>34.277999999999999</v>
      </c>
      <c r="O27" s="37">
        <v>16.065000000000001</v>
      </c>
      <c r="P27" s="85">
        <v>28.71</v>
      </c>
      <c r="Q27" s="94">
        <v>-4.7500000000000001E-2</v>
      </c>
      <c r="R27" s="85">
        <v>33.9</v>
      </c>
      <c r="S27" s="37">
        <v>-3.57</v>
      </c>
      <c r="T27" s="85">
        <v>22.2</v>
      </c>
      <c r="U27" s="84">
        <v>0.36</v>
      </c>
      <c r="V27" s="83">
        <v>11.147</v>
      </c>
      <c r="W27" s="178">
        <v>212.2</v>
      </c>
      <c r="Y27" s="46" t="str">
        <f>+LOOKUP(B27,COD_FIN!$C$5:$C$54,COD_FIN!$B$5:$B$54)</f>
        <v>HRE</v>
      </c>
      <c r="Z27" s="84">
        <f t="shared" si="5"/>
        <v>212.22127800000001</v>
      </c>
    </row>
    <row r="28" spans="1:26" x14ac:dyDescent="0.3">
      <c r="A28" s="34">
        <f t="shared" si="4"/>
        <v>18</v>
      </c>
      <c r="B28" s="97">
        <v>550003</v>
      </c>
      <c r="C28" s="90">
        <v>83207</v>
      </c>
      <c r="D28" s="44" t="s">
        <v>303</v>
      </c>
      <c r="E28" s="96">
        <v>40513</v>
      </c>
      <c r="F28" s="95">
        <v>42095</v>
      </c>
      <c r="G28" s="86">
        <v>249</v>
      </c>
      <c r="H28" s="87">
        <v>129.625</v>
      </c>
      <c r="I28" s="87">
        <v>52.8</v>
      </c>
      <c r="J28" s="86">
        <v>3</v>
      </c>
      <c r="K28" s="84">
        <v>14.875</v>
      </c>
      <c r="L28" s="85">
        <v>38.674999999999997</v>
      </c>
      <c r="M28" s="84">
        <v>4.6749999999999998</v>
      </c>
      <c r="N28" s="85">
        <v>34</v>
      </c>
      <c r="O28" s="37">
        <v>13.6</v>
      </c>
      <c r="P28" s="85">
        <v>23.12</v>
      </c>
      <c r="Q28" s="94">
        <v>-0.3135</v>
      </c>
      <c r="R28" s="85">
        <v>37.700000000000003</v>
      </c>
      <c r="S28" s="37">
        <v>-1.02</v>
      </c>
      <c r="T28" s="85">
        <v>25.6</v>
      </c>
      <c r="U28" s="84">
        <v>-6.48</v>
      </c>
      <c r="V28" s="83">
        <v>13.725</v>
      </c>
      <c r="W28" s="178">
        <v>210.8</v>
      </c>
      <c r="Y28" s="46" t="str">
        <f>+LOOKUP(B28,COD_FIN!$C$5:$C$54,COD_FIN!$B$5:$B$54)</f>
        <v>HLP</v>
      </c>
      <c r="Z28" s="84">
        <f t="shared" si="5"/>
        <v>210.84946199999993</v>
      </c>
    </row>
    <row r="29" spans="1:26" x14ac:dyDescent="0.3">
      <c r="A29" s="34">
        <f t="shared" si="4"/>
        <v>19</v>
      </c>
      <c r="B29" s="97">
        <v>106500003</v>
      </c>
      <c r="C29" s="90">
        <v>76305</v>
      </c>
      <c r="D29" s="44" t="s">
        <v>337</v>
      </c>
      <c r="E29" s="96">
        <v>40118</v>
      </c>
      <c r="F29" s="95">
        <v>42339</v>
      </c>
      <c r="G29" s="86">
        <v>176</v>
      </c>
      <c r="H29" s="87">
        <v>258.06</v>
      </c>
      <c r="I29" s="87">
        <v>55.335000000000001</v>
      </c>
      <c r="J29" s="86">
        <v>5</v>
      </c>
      <c r="K29" s="84">
        <v>9.35</v>
      </c>
      <c r="L29" s="85">
        <v>42.84</v>
      </c>
      <c r="M29" s="84">
        <v>8.0749999999999993</v>
      </c>
      <c r="N29" s="85">
        <v>39.51</v>
      </c>
      <c r="O29" s="37">
        <v>23.97</v>
      </c>
      <c r="P29" s="85">
        <v>25.83</v>
      </c>
      <c r="Q29" s="94">
        <v>-7.5999999999999998E-2</v>
      </c>
      <c r="R29" s="85">
        <v>39.200000000000003</v>
      </c>
      <c r="S29" s="37">
        <v>-4.93</v>
      </c>
      <c r="T29" s="85">
        <v>30.8</v>
      </c>
      <c r="U29" s="84">
        <v>-3.24</v>
      </c>
      <c r="V29" s="83">
        <v>19.84</v>
      </c>
      <c r="W29" s="178">
        <v>208.9</v>
      </c>
      <c r="Y29" s="46" t="str">
        <f>+LOOKUP(B29,COD_FIN!$C$5:$C$54,COD_FIN!$B$5:$B$54)</f>
        <v>GMR</v>
      </c>
      <c r="Z29" s="84">
        <f t="shared" si="5"/>
        <v>208.94437799999997</v>
      </c>
    </row>
    <row r="30" spans="1:26" x14ac:dyDescent="0.3">
      <c r="A30" s="34">
        <f t="shared" si="4"/>
        <v>20</v>
      </c>
      <c r="B30" s="97">
        <v>2850002</v>
      </c>
      <c r="C30" s="90">
        <v>69188</v>
      </c>
      <c r="D30" s="44" t="s">
        <v>184</v>
      </c>
      <c r="E30" s="96">
        <v>39052</v>
      </c>
      <c r="F30" s="95">
        <v>42401</v>
      </c>
      <c r="G30" s="86">
        <v>161</v>
      </c>
      <c r="H30" s="87">
        <v>205.87</v>
      </c>
      <c r="I30" s="87">
        <v>66.447000000000003</v>
      </c>
      <c r="J30" s="86">
        <v>8</v>
      </c>
      <c r="K30" s="84">
        <v>5.5250000000000004</v>
      </c>
      <c r="L30" s="85">
        <v>50.396000000000001</v>
      </c>
      <c r="M30" s="84">
        <v>9.01</v>
      </c>
      <c r="N30" s="85">
        <v>47.704000000000001</v>
      </c>
      <c r="O30" s="37">
        <v>15.98</v>
      </c>
      <c r="P30" s="85">
        <v>36.935000000000002</v>
      </c>
      <c r="Q30" s="94">
        <v>4.7500000000000001E-2</v>
      </c>
      <c r="R30" s="85">
        <v>45.7</v>
      </c>
      <c r="S30" s="37">
        <v>3.4849999999999999</v>
      </c>
      <c r="T30" s="85">
        <v>41.552</v>
      </c>
      <c r="U30" s="84">
        <v>2.4300000000000002</v>
      </c>
      <c r="V30" s="83">
        <v>34.271999999999998</v>
      </c>
      <c r="W30" s="178">
        <v>196.6</v>
      </c>
      <c r="Y30" s="46" t="str">
        <f>+LOOKUP(B30,COD_FIN!$C$5:$C$54,COD_FIN!$B$5:$B$54)</f>
        <v>ZAG</v>
      </c>
      <c r="Z30" s="84">
        <f t="shared" si="5"/>
        <v>196.58196000000001</v>
      </c>
    </row>
    <row r="31" spans="1:26" x14ac:dyDescent="0.3">
      <c r="A31" s="34">
        <f t="shared" si="4"/>
        <v>21</v>
      </c>
      <c r="B31" s="97">
        <v>550003</v>
      </c>
      <c r="C31" s="90">
        <v>83199</v>
      </c>
      <c r="D31" s="44" t="s">
        <v>189</v>
      </c>
      <c r="E31" s="96">
        <v>39783</v>
      </c>
      <c r="F31" s="95">
        <v>42248</v>
      </c>
      <c r="G31" s="86">
        <v>120</v>
      </c>
      <c r="H31" s="87">
        <v>148.83500000000001</v>
      </c>
      <c r="I31" s="87">
        <v>56.68</v>
      </c>
      <c r="J31" s="86">
        <v>5</v>
      </c>
      <c r="K31" s="84">
        <v>12.835000000000001</v>
      </c>
      <c r="L31" s="85">
        <v>33.863999999999997</v>
      </c>
      <c r="M31" s="84">
        <v>4.59</v>
      </c>
      <c r="N31" s="85">
        <v>31.347999999999999</v>
      </c>
      <c r="O31" s="37">
        <v>17.34</v>
      </c>
      <c r="P31" s="85">
        <v>21.08</v>
      </c>
      <c r="Q31" s="94">
        <v>-0.35149999999999998</v>
      </c>
      <c r="R31" s="85">
        <v>42.5</v>
      </c>
      <c r="S31" s="37">
        <v>-2.9750000000000001</v>
      </c>
      <c r="T31" s="85">
        <v>33.200000000000003</v>
      </c>
      <c r="U31" s="84">
        <v>-5.94</v>
      </c>
      <c r="V31" s="83">
        <v>22.32</v>
      </c>
      <c r="W31" s="178">
        <v>193.3</v>
      </c>
      <c r="Y31" s="46" t="str">
        <f>+LOOKUP(B31,COD_FIN!$C$5:$C$54,COD_FIN!$B$5:$B$54)</f>
        <v>HLP</v>
      </c>
      <c r="Z31" s="84">
        <f t="shared" si="5"/>
        <v>193.263192</v>
      </c>
    </row>
    <row r="32" spans="1:26" x14ac:dyDescent="0.3">
      <c r="A32" s="34">
        <f t="shared" si="4"/>
        <v>22</v>
      </c>
      <c r="B32" s="97">
        <v>106500003</v>
      </c>
      <c r="C32" s="90">
        <v>71919</v>
      </c>
      <c r="D32" s="44" t="s">
        <v>187</v>
      </c>
      <c r="E32" s="96">
        <v>39783</v>
      </c>
      <c r="F32" s="95">
        <v>42217</v>
      </c>
      <c r="G32" s="86">
        <v>300</v>
      </c>
      <c r="H32" s="87">
        <v>42.244999999999997</v>
      </c>
      <c r="I32" s="87">
        <v>58.3</v>
      </c>
      <c r="J32" s="86">
        <v>5</v>
      </c>
      <c r="K32" s="84">
        <v>10.965</v>
      </c>
      <c r="L32" s="85">
        <v>37.44</v>
      </c>
      <c r="M32" s="84">
        <v>-8.5000000000000006E-2</v>
      </c>
      <c r="N32" s="85">
        <v>37.57</v>
      </c>
      <c r="O32" s="37">
        <v>5.5250000000000004</v>
      </c>
      <c r="P32" s="85">
        <v>26.69</v>
      </c>
      <c r="Q32" s="94">
        <v>-3.7999999999999999E-2</v>
      </c>
      <c r="R32" s="85">
        <v>38.700000000000003</v>
      </c>
      <c r="S32" s="37">
        <v>-0.255</v>
      </c>
      <c r="T32" s="85">
        <v>29.8</v>
      </c>
      <c r="U32" s="84">
        <v>0.63</v>
      </c>
      <c r="V32" s="83">
        <v>19.440000000000001</v>
      </c>
      <c r="W32" s="178">
        <v>192.8</v>
      </c>
      <c r="Y32" s="46" t="str">
        <f>+LOOKUP(B32,COD_FIN!$C$5:$C$54,COD_FIN!$B$5:$B$54)</f>
        <v>GMR</v>
      </c>
      <c r="Z32" s="84">
        <f t="shared" si="5"/>
        <v>192.8295</v>
      </c>
    </row>
    <row r="33" spans="1:26" x14ac:dyDescent="0.3">
      <c r="A33" s="34">
        <f t="shared" si="4"/>
        <v>23</v>
      </c>
      <c r="B33" s="97">
        <v>190001</v>
      </c>
      <c r="C33" s="90">
        <v>85455</v>
      </c>
      <c r="D33" s="44" t="s">
        <v>316</v>
      </c>
      <c r="E33" s="96">
        <v>39904</v>
      </c>
      <c r="F33" s="95">
        <v>42491</v>
      </c>
      <c r="G33" s="86">
        <v>60</v>
      </c>
      <c r="H33" s="87">
        <v>-4.335</v>
      </c>
      <c r="I33" s="87">
        <v>50.4</v>
      </c>
      <c r="J33" s="86">
        <v>6</v>
      </c>
      <c r="K33" s="84">
        <v>7.65</v>
      </c>
      <c r="L33" s="85">
        <v>44.52</v>
      </c>
      <c r="M33" s="84">
        <v>1.9550000000000001</v>
      </c>
      <c r="N33" s="85">
        <v>36.96</v>
      </c>
      <c r="O33" s="37">
        <v>5.27</v>
      </c>
      <c r="P33" s="85">
        <v>31.768000000000001</v>
      </c>
      <c r="Q33" s="94">
        <v>-0.19</v>
      </c>
      <c r="R33" s="85">
        <v>34.6</v>
      </c>
      <c r="S33" s="37">
        <v>-6.8849999999999998</v>
      </c>
      <c r="T33" s="85">
        <v>23.184000000000001</v>
      </c>
      <c r="U33" s="84">
        <v>-0.18</v>
      </c>
      <c r="V33" s="83">
        <v>14.180999999999999</v>
      </c>
      <c r="W33" s="178">
        <v>189.3</v>
      </c>
      <c r="Y33" s="46" t="str">
        <f>+LOOKUP(B33,COD_FIN!$C$5:$C$54,COD_FIN!$B$5:$B$54)</f>
        <v>HRE</v>
      </c>
      <c r="Z33" s="84">
        <f t="shared" si="5"/>
        <v>189.30907800000003</v>
      </c>
    </row>
    <row r="34" spans="1:26" x14ac:dyDescent="0.3">
      <c r="A34" s="34">
        <f t="shared" si="4"/>
        <v>24</v>
      </c>
      <c r="B34" s="97">
        <v>190001</v>
      </c>
      <c r="C34" s="90">
        <v>86425</v>
      </c>
      <c r="D34" s="44" t="s">
        <v>316</v>
      </c>
      <c r="E34" s="96">
        <v>39845</v>
      </c>
      <c r="F34" s="95">
        <v>42217</v>
      </c>
      <c r="G34" s="86">
        <v>298</v>
      </c>
      <c r="H34" s="87">
        <v>-25.84</v>
      </c>
      <c r="I34" s="87">
        <v>54.78</v>
      </c>
      <c r="J34" s="86">
        <v>5</v>
      </c>
      <c r="K34" s="84">
        <v>6.2050000000000001</v>
      </c>
      <c r="L34" s="85">
        <v>43.624000000000002</v>
      </c>
      <c r="M34" s="84">
        <v>5.44</v>
      </c>
      <c r="N34" s="85">
        <v>34.607999999999997</v>
      </c>
      <c r="O34" s="37">
        <v>9.86</v>
      </c>
      <c r="P34" s="85">
        <v>29.82</v>
      </c>
      <c r="Q34" s="94">
        <v>-0.152</v>
      </c>
      <c r="R34" s="85">
        <v>35.799999999999997</v>
      </c>
      <c r="S34" s="37">
        <v>-5.1849999999999996</v>
      </c>
      <c r="T34" s="85">
        <v>20.8</v>
      </c>
      <c r="U34" s="84">
        <v>-0.81</v>
      </c>
      <c r="V34" s="83">
        <v>11.2</v>
      </c>
      <c r="W34" s="178">
        <v>186.4</v>
      </c>
      <c r="Y34" s="46" t="str">
        <f>+LOOKUP(B34,COD_FIN!$C$5:$C$54,COD_FIN!$B$5:$B$54)</f>
        <v>HRE</v>
      </c>
      <c r="Z34" s="84">
        <f t="shared" si="5"/>
        <v>186.35931000000002</v>
      </c>
    </row>
    <row r="35" spans="1:26" x14ac:dyDescent="0.3">
      <c r="A35" s="34">
        <f t="shared" si="4"/>
        <v>25</v>
      </c>
      <c r="B35" s="97">
        <v>190001</v>
      </c>
      <c r="C35" s="90">
        <v>85470</v>
      </c>
      <c r="D35" s="44" t="s">
        <v>316</v>
      </c>
      <c r="E35" s="96">
        <v>40087</v>
      </c>
      <c r="F35" s="95">
        <v>42125</v>
      </c>
      <c r="G35" s="86">
        <v>305</v>
      </c>
      <c r="H35" s="87">
        <v>47.43</v>
      </c>
      <c r="I35" s="87">
        <v>53.35</v>
      </c>
      <c r="J35" s="86">
        <v>4</v>
      </c>
      <c r="K35" s="84">
        <v>6.0350000000000001</v>
      </c>
      <c r="L35" s="85">
        <v>44.03</v>
      </c>
      <c r="M35" s="84">
        <v>5.0999999999999996</v>
      </c>
      <c r="N35" s="85">
        <v>35.991999999999997</v>
      </c>
      <c r="O35" s="37">
        <v>8.9250000000000007</v>
      </c>
      <c r="P35" s="85">
        <v>31.152000000000001</v>
      </c>
      <c r="Q35" s="94">
        <v>3.7999999999999999E-2</v>
      </c>
      <c r="R35" s="85">
        <v>33.700000000000003</v>
      </c>
      <c r="S35" s="37">
        <v>-4.5049999999999999</v>
      </c>
      <c r="T35" s="85">
        <v>23.9</v>
      </c>
      <c r="U35" s="84">
        <v>0.27</v>
      </c>
      <c r="V35" s="83">
        <v>12.282999999999999</v>
      </c>
      <c r="W35" s="178">
        <v>182</v>
      </c>
      <c r="Y35" s="46" t="str">
        <f>+LOOKUP(B35,COD_FIN!$C$5:$C$54,COD_FIN!$B$5:$B$54)</f>
        <v>HRE</v>
      </c>
      <c r="Z35" s="84">
        <f t="shared" si="5"/>
        <v>182.04906599999998</v>
      </c>
    </row>
    <row r="36" spans="1:26" x14ac:dyDescent="0.3">
      <c r="A36" s="34">
        <f t="shared" si="4"/>
        <v>26</v>
      </c>
      <c r="B36" s="97">
        <v>106500005</v>
      </c>
      <c r="C36" s="90">
        <v>69123</v>
      </c>
      <c r="D36" s="44" t="s">
        <v>186</v>
      </c>
      <c r="E36" s="96">
        <v>39417</v>
      </c>
      <c r="F36" s="95">
        <v>42309</v>
      </c>
      <c r="G36" s="86">
        <v>197</v>
      </c>
      <c r="H36" s="87">
        <v>39.1</v>
      </c>
      <c r="I36" s="87">
        <v>62.893000000000001</v>
      </c>
      <c r="J36" s="86">
        <v>6</v>
      </c>
      <c r="K36" s="84">
        <v>5.3550000000000004</v>
      </c>
      <c r="L36" s="85">
        <v>42.64</v>
      </c>
      <c r="M36" s="84">
        <v>7.65</v>
      </c>
      <c r="N36" s="85">
        <v>39.520000000000003</v>
      </c>
      <c r="O36" s="37">
        <v>10.37</v>
      </c>
      <c r="P36" s="85">
        <v>27.28</v>
      </c>
      <c r="Q36" s="94">
        <v>-2.8500000000000001E-2</v>
      </c>
      <c r="R36" s="85">
        <v>42.7</v>
      </c>
      <c r="S36" s="37">
        <v>0.255</v>
      </c>
      <c r="T36" s="85">
        <v>37</v>
      </c>
      <c r="U36" s="84">
        <v>0.54</v>
      </c>
      <c r="V36" s="83">
        <v>26.361000000000001</v>
      </c>
      <c r="W36" s="178">
        <v>180.9</v>
      </c>
      <c r="Y36" s="46" t="str">
        <f>+LOOKUP(B36,COD_FIN!$C$5:$C$54,COD_FIN!$B$5:$B$54)</f>
        <v>ARM</v>
      </c>
      <c r="Z36" s="84">
        <f t="shared" si="5"/>
        <v>180.91882800000002</v>
      </c>
    </row>
    <row r="37" spans="1:26" x14ac:dyDescent="0.3">
      <c r="A37" s="34">
        <f t="shared" si="4"/>
        <v>27</v>
      </c>
      <c r="B37" s="97">
        <v>110001</v>
      </c>
      <c r="C37" s="90">
        <v>86496</v>
      </c>
      <c r="D37" s="44" t="s">
        <v>338</v>
      </c>
      <c r="E37" s="96">
        <v>41061</v>
      </c>
      <c r="F37" s="95">
        <v>42095</v>
      </c>
      <c r="G37" s="86">
        <v>288</v>
      </c>
      <c r="H37" s="87">
        <v>-46.835000000000001</v>
      </c>
      <c r="I37" s="87">
        <v>51.26</v>
      </c>
      <c r="J37" s="86">
        <v>2</v>
      </c>
      <c r="K37" s="84">
        <v>15.895</v>
      </c>
      <c r="L37" s="85">
        <v>35.36</v>
      </c>
      <c r="M37" s="84">
        <v>-0.51</v>
      </c>
      <c r="N37" s="85">
        <v>30.96</v>
      </c>
      <c r="O37" s="37">
        <v>3.9950000000000001</v>
      </c>
      <c r="P37" s="85">
        <v>20.64</v>
      </c>
      <c r="Q37" s="94">
        <v>-0.1235</v>
      </c>
      <c r="R37" s="85">
        <v>29</v>
      </c>
      <c r="S37" s="37">
        <v>-1.4450000000000001</v>
      </c>
      <c r="T37" s="85">
        <v>21.5</v>
      </c>
      <c r="U37" s="84">
        <v>-7.02</v>
      </c>
      <c r="V37" s="83">
        <v>10.682</v>
      </c>
      <c r="W37" s="178">
        <v>171.7</v>
      </c>
      <c r="Y37" s="46" t="str">
        <f>+LOOKUP(B37,COD_FIN!$C$5:$C$54,COD_FIN!$B$5:$B$54)</f>
        <v>HEP</v>
      </c>
      <c r="Z37" s="84">
        <f t="shared" si="5"/>
        <v>171.74664000000001</v>
      </c>
    </row>
    <row r="38" spans="1:26" x14ac:dyDescent="0.3">
      <c r="A38" s="34">
        <f t="shared" si="4"/>
        <v>28</v>
      </c>
      <c r="B38" s="97">
        <v>2850002</v>
      </c>
      <c r="C38" s="90">
        <v>69204</v>
      </c>
      <c r="D38" s="44" t="s">
        <v>191</v>
      </c>
      <c r="E38" s="96">
        <v>39142</v>
      </c>
      <c r="F38" s="95">
        <v>42461</v>
      </c>
      <c r="G38" s="86">
        <v>106</v>
      </c>
      <c r="H38" s="87">
        <v>-19.55</v>
      </c>
      <c r="I38" s="87">
        <v>62.607999999999997</v>
      </c>
      <c r="J38" s="86">
        <v>8</v>
      </c>
      <c r="K38" s="84">
        <v>9.69</v>
      </c>
      <c r="L38" s="85">
        <v>45.603000000000002</v>
      </c>
      <c r="M38" s="84">
        <v>2.21</v>
      </c>
      <c r="N38" s="85">
        <v>41.552999999999997</v>
      </c>
      <c r="O38" s="37">
        <v>15.555</v>
      </c>
      <c r="P38" s="85">
        <v>31.751999999999999</v>
      </c>
      <c r="Q38" s="94">
        <v>-7.5999999999999998E-2</v>
      </c>
      <c r="R38" s="85">
        <v>41.9</v>
      </c>
      <c r="S38" s="37">
        <v>2.4649999999999999</v>
      </c>
      <c r="T38" s="85">
        <v>39.072000000000003</v>
      </c>
      <c r="U38" s="84">
        <v>-0.81</v>
      </c>
      <c r="V38" s="83">
        <v>34.176000000000002</v>
      </c>
      <c r="W38" s="178">
        <v>166.9</v>
      </c>
      <c r="Y38" s="46" t="str">
        <f>+LOOKUP(B38,COD_FIN!$C$5:$C$54,COD_FIN!$B$5:$B$54)</f>
        <v>ZAG</v>
      </c>
      <c r="Z38" s="84">
        <f t="shared" si="5"/>
        <v>166.89855599999999</v>
      </c>
    </row>
    <row r="39" spans="1:26" x14ac:dyDescent="0.3">
      <c r="A39" s="34">
        <f t="shared" si="4"/>
        <v>29</v>
      </c>
      <c r="B39" s="97">
        <v>460001</v>
      </c>
      <c r="C39" s="90">
        <v>83139</v>
      </c>
      <c r="D39" s="44" t="s">
        <v>317</v>
      </c>
      <c r="E39" s="96">
        <v>40756</v>
      </c>
      <c r="F39" s="95">
        <v>42370</v>
      </c>
      <c r="G39" s="86">
        <v>116</v>
      </c>
      <c r="H39" s="87">
        <v>-371.875</v>
      </c>
      <c r="I39" s="87">
        <v>34.353000000000002</v>
      </c>
      <c r="J39" s="86">
        <v>3</v>
      </c>
      <c r="K39" s="84">
        <v>7.0549999999999997</v>
      </c>
      <c r="L39" s="85">
        <v>15.218999999999999</v>
      </c>
      <c r="M39" s="84">
        <v>3.06</v>
      </c>
      <c r="N39" s="85">
        <v>15.872</v>
      </c>
      <c r="O39" s="37">
        <v>6.8849999999999998</v>
      </c>
      <c r="P39" s="85">
        <v>8.5120000000000005</v>
      </c>
      <c r="Q39" s="94">
        <v>0.17100000000000001</v>
      </c>
      <c r="R39" s="85">
        <v>17.899999999999999</v>
      </c>
      <c r="S39" s="37">
        <v>-1.19</v>
      </c>
      <c r="T39" s="85">
        <v>9.3000000000000007</v>
      </c>
      <c r="U39" s="84">
        <v>-1.35</v>
      </c>
      <c r="V39" s="83">
        <v>4.819</v>
      </c>
      <c r="W39" s="178">
        <v>161.69999999999999</v>
      </c>
      <c r="Y39" s="46" t="str">
        <f>+LOOKUP(B39,COD_FIN!$C$5:$C$54,COD_FIN!$B$5:$B$54)</f>
        <v>HSJ</v>
      </c>
      <c r="Z39" s="84">
        <f t="shared" si="5"/>
        <v>161.70935399999999</v>
      </c>
    </row>
    <row r="40" spans="1:26" x14ac:dyDescent="0.3">
      <c r="A40" s="34">
        <f t="shared" si="4"/>
        <v>30</v>
      </c>
      <c r="B40" s="97">
        <v>102960001</v>
      </c>
      <c r="C40" s="90">
        <v>78769</v>
      </c>
      <c r="D40" s="44" t="s">
        <v>189</v>
      </c>
      <c r="E40" s="96">
        <v>40269</v>
      </c>
      <c r="F40" s="95">
        <v>42401</v>
      </c>
      <c r="G40" s="86">
        <v>186</v>
      </c>
      <c r="H40" s="87">
        <v>-131.24</v>
      </c>
      <c r="I40" s="87">
        <v>59.4</v>
      </c>
      <c r="J40" s="86">
        <v>5</v>
      </c>
      <c r="K40" s="84">
        <v>11.475</v>
      </c>
      <c r="L40" s="85">
        <v>43.56</v>
      </c>
      <c r="M40" s="84">
        <v>1.53</v>
      </c>
      <c r="N40" s="85">
        <v>41.31</v>
      </c>
      <c r="O40" s="37">
        <v>12.75</v>
      </c>
      <c r="P40" s="85">
        <v>26.19</v>
      </c>
      <c r="Q40" s="94">
        <v>-0.18049999999999999</v>
      </c>
      <c r="R40" s="85">
        <v>39.5</v>
      </c>
      <c r="S40" s="37">
        <v>-3.57</v>
      </c>
      <c r="T40" s="85">
        <v>32.700000000000003</v>
      </c>
      <c r="U40" s="84">
        <v>-5.49</v>
      </c>
      <c r="V40" s="83">
        <v>22.88</v>
      </c>
      <c r="W40" s="178">
        <v>161.5</v>
      </c>
      <c r="Y40" s="46" t="str">
        <f>+LOOKUP(B40,COD_FIN!$C$5:$C$54,COD_FIN!$B$5:$B$54)</f>
        <v>HLM</v>
      </c>
      <c r="Z40" s="84">
        <f t="shared" si="5"/>
        <v>161.46540000000005</v>
      </c>
    </row>
    <row r="41" spans="1:26" x14ac:dyDescent="0.3">
      <c r="A41" s="34">
        <f t="shared" si="4"/>
        <v>31</v>
      </c>
      <c r="B41" s="97">
        <v>2120010</v>
      </c>
      <c r="C41" s="90">
        <v>74967</v>
      </c>
      <c r="D41" s="44" t="s">
        <v>304</v>
      </c>
      <c r="E41" s="96">
        <v>39387</v>
      </c>
      <c r="F41" s="95">
        <v>42095</v>
      </c>
      <c r="G41" s="86">
        <v>38</v>
      </c>
      <c r="H41" s="87">
        <v>-22.355</v>
      </c>
      <c r="I41" s="87">
        <v>54.9</v>
      </c>
      <c r="J41" s="86">
        <v>6</v>
      </c>
      <c r="K41" s="84">
        <v>6.0350000000000001</v>
      </c>
      <c r="L41" s="85">
        <v>41.28</v>
      </c>
      <c r="M41" s="84">
        <v>1.9550000000000001</v>
      </c>
      <c r="N41" s="85">
        <v>36.880000000000003</v>
      </c>
      <c r="O41" s="37">
        <v>15.555</v>
      </c>
      <c r="P41" s="85">
        <v>27.12</v>
      </c>
      <c r="Q41" s="94">
        <v>4.7500000000000001E-2</v>
      </c>
      <c r="R41" s="85">
        <v>39.6</v>
      </c>
      <c r="S41" s="37">
        <v>-2.9750000000000001</v>
      </c>
      <c r="T41" s="85">
        <v>30.82</v>
      </c>
      <c r="U41" s="84">
        <v>1.44</v>
      </c>
      <c r="V41" s="83">
        <v>23.141999999999999</v>
      </c>
      <c r="W41" s="178">
        <v>161.1</v>
      </c>
      <c r="Y41" s="46" t="str">
        <f>+LOOKUP(B41,COD_FIN!$C$5:$C$54,COD_FIN!$B$5:$B$54)</f>
        <v>HTF</v>
      </c>
      <c r="Z41" s="84">
        <f t="shared" si="5"/>
        <v>161.10199799999998</v>
      </c>
    </row>
    <row r="42" spans="1:26" x14ac:dyDescent="0.3">
      <c r="A42" s="34">
        <f t="shared" si="4"/>
        <v>32</v>
      </c>
      <c r="B42" s="97">
        <v>102960001</v>
      </c>
      <c r="C42" s="90">
        <v>72574</v>
      </c>
      <c r="D42" s="44" t="s">
        <v>303</v>
      </c>
      <c r="E42" s="96">
        <v>39783</v>
      </c>
      <c r="F42" s="95">
        <v>42461</v>
      </c>
      <c r="G42" s="86">
        <v>115</v>
      </c>
      <c r="H42" s="87">
        <v>242.505</v>
      </c>
      <c r="I42" s="87">
        <v>56.264000000000003</v>
      </c>
      <c r="J42" s="86">
        <v>5</v>
      </c>
      <c r="K42" s="84">
        <v>8.2449999999999992</v>
      </c>
      <c r="L42" s="85">
        <v>43.86</v>
      </c>
      <c r="M42" s="84">
        <v>5.0149999999999997</v>
      </c>
      <c r="N42" s="85">
        <v>40.409999999999997</v>
      </c>
      <c r="O42" s="37">
        <v>12.92</v>
      </c>
      <c r="P42" s="85">
        <v>29.07</v>
      </c>
      <c r="Q42" s="94">
        <v>-5.7000000000000002E-2</v>
      </c>
      <c r="R42" s="85">
        <v>36.799999999999997</v>
      </c>
      <c r="S42" s="37">
        <v>2.2949999999999999</v>
      </c>
      <c r="T42" s="85">
        <v>27.824000000000002</v>
      </c>
      <c r="U42" s="84">
        <v>-0.45</v>
      </c>
      <c r="V42" s="83">
        <v>19.36</v>
      </c>
      <c r="W42" s="178">
        <v>160.9</v>
      </c>
      <c r="Y42" s="46" t="str">
        <f>+LOOKUP(B42,COD_FIN!$C$5:$C$54,COD_FIN!$B$5:$B$54)</f>
        <v>HLM</v>
      </c>
      <c r="Z42" s="84">
        <f t="shared" si="5"/>
        <v>160.87766399999998</v>
      </c>
    </row>
    <row r="43" spans="1:26" x14ac:dyDescent="0.3">
      <c r="A43" s="34">
        <f t="shared" si="4"/>
        <v>33</v>
      </c>
      <c r="B43" s="97">
        <v>80001</v>
      </c>
      <c r="C43" s="90">
        <v>8516</v>
      </c>
      <c r="D43" s="44" t="s">
        <v>190</v>
      </c>
      <c r="E43" s="96">
        <v>40878</v>
      </c>
      <c r="F43" s="95">
        <v>42430</v>
      </c>
      <c r="G43" s="86">
        <v>150</v>
      </c>
      <c r="H43" s="87">
        <v>90.355000000000004</v>
      </c>
      <c r="I43" s="87">
        <v>53.765999999999998</v>
      </c>
      <c r="J43" s="86">
        <v>3</v>
      </c>
      <c r="K43" s="84">
        <v>6.7149999999999999</v>
      </c>
      <c r="L43" s="85">
        <v>45.09</v>
      </c>
      <c r="M43" s="84">
        <v>6.2050000000000001</v>
      </c>
      <c r="N43" s="85">
        <v>40.68</v>
      </c>
      <c r="O43" s="37">
        <v>19.635000000000002</v>
      </c>
      <c r="P43" s="85">
        <v>30.69</v>
      </c>
      <c r="Q43" s="94">
        <v>-3.7999999999999999E-2</v>
      </c>
      <c r="R43" s="85">
        <v>38</v>
      </c>
      <c r="S43" s="37">
        <v>-0.85</v>
      </c>
      <c r="T43" s="85">
        <v>29.946000000000002</v>
      </c>
      <c r="U43" s="84">
        <v>-1.44</v>
      </c>
      <c r="V43" s="83">
        <v>17.812000000000001</v>
      </c>
      <c r="W43" s="178">
        <v>160.30000000000001</v>
      </c>
      <c r="Y43" s="46" t="str">
        <f>+LOOKUP(B43,COD_FIN!$C$5:$C$54,COD_FIN!$B$5:$B$54)</f>
        <v>SLU</v>
      </c>
      <c r="Z43" s="84">
        <f t="shared" si="5"/>
        <v>160.34471999999997</v>
      </c>
    </row>
    <row r="44" spans="1:26" x14ac:dyDescent="0.3">
      <c r="A44" s="34">
        <f t="shared" ref="A44:A60" si="6">A43+1</f>
        <v>34</v>
      </c>
      <c r="B44" s="97">
        <v>106500003</v>
      </c>
      <c r="C44" s="90">
        <v>77075</v>
      </c>
      <c r="D44" s="44" t="s">
        <v>337</v>
      </c>
      <c r="E44" s="96">
        <v>40179</v>
      </c>
      <c r="F44" s="95">
        <v>42491</v>
      </c>
      <c r="G44" s="86">
        <v>37</v>
      </c>
      <c r="H44" s="87">
        <v>112.88</v>
      </c>
      <c r="I44" s="87">
        <v>53.064</v>
      </c>
      <c r="J44" s="86">
        <v>5</v>
      </c>
      <c r="K44" s="84">
        <v>7.2249999999999996</v>
      </c>
      <c r="L44" s="85">
        <v>38.08</v>
      </c>
      <c r="M44" s="84">
        <v>4.8449999999999998</v>
      </c>
      <c r="N44" s="85">
        <v>35.6</v>
      </c>
      <c r="O44" s="37">
        <v>15.045</v>
      </c>
      <c r="P44" s="85">
        <v>22.48</v>
      </c>
      <c r="Q44" s="94">
        <v>-0.1615</v>
      </c>
      <c r="R44" s="85">
        <v>40.4</v>
      </c>
      <c r="S44" s="37">
        <v>-2.125</v>
      </c>
      <c r="T44" s="85">
        <v>27.36</v>
      </c>
      <c r="U44" s="84">
        <v>-1.98</v>
      </c>
      <c r="V44" s="83">
        <v>17.760000000000002</v>
      </c>
      <c r="W44" s="178">
        <v>153.80000000000001</v>
      </c>
      <c r="Y44" s="46" t="str">
        <f>+LOOKUP(B44,COD_FIN!$C$5:$C$54,COD_FIN!$B$5:$B$54)</f>
        <v>GMR</v>
      </c>
      <c r="Z44" s="84">
        <f t="shared" si="5"/>
        <v>153.832266</v>
      </c>
    </row>
    <row r="45" spans="1:26" x14ac:dyDescent="0.3">
      <c r="A45" s="34">
        <f t="shared" si="6"/>
        <v>35</v>
      </c>
      <c r="B45" s="97">
        <v>190001</v>
      </c>
      <c r="C45" s="90">
        <v>81902</v>
      </c>
      <c r="D45" s="44" t="s">
        <v>178</v>
      </c>
      <c r="E45" s="96">
        <v>39052</v>
      </c>
      <c r="F45" s="95">
        <v>42186</v>
      </c>
      <c r="G45" s="86">
        <v>305</v>
      </c>
      <c r="H45" s="87">
        <v>-16.829999999999998</v>
      </c>
      <c r="I45" s="87">
        <v>59.95</v>
      </c>
      <c r="J45" s="86">
        <v>6</v>
      </c>
      <c r="K45" s="84">
        <v>2.2949999999999999</v>
      </c>
      <c r="L45" s="85">
        <v>45.317999999999998</v>
      </c>
      <c r="M45" s="84">
        <v>2.9750000000000001</v>
      </c>
      <c r="N45" s="85">
        <v>40.368000000000002</v>
      </c>
      <c r="O45" s="37">
        <v>4.08</v>
      </c>
      <c r="P45" s="85">
        <v>34.451999999999998</v>
      </c>
      <c r="Q45" s="94">
        <v>-1.9E-2</v>
      </c>
      <c r="R45" s="85">
        <v>41.1</v>
      </c>
      <c r="S45" s="37">
        <v>-4.25</v>
      </c>
      <c r="T45" s="85">
        <v>35</v>
      </c>
      <c r="U45" s="84">
        <v>3.42</v>
      </c>
      <c r="V45" s="83">
        <v>24.84</v>
      </c>
      <c r="W45" s="178">
        <v>147</v>
      </c>
      <c r="Y45" s="46" t="str">
        <f>+LOOKUP(B45,COD_FIN!$C$5:$C$54,COD_FIN!$B$5:$B$54)</f>
        <v>HRE</v>
      </c>
      <c r="Z45" s="84">
        <f t="shared" si="5"/>
        <v>146.95344</v>
      </c>
    </row>
    <row r="46" spans="1:26" x14ac:dyDescent="0.3">
      <c r="A46" s="34">
        <f t="shared" si="6"/>
        <v>36</v>
      </c>
      <c r="B46" s="97">
        <v>106500003</v>
      </c>
      <c r="C46" s="90">
        <v>71909</v>
      </c>
      <c r="D46" s="44" t="s">
        <v>189</v>
      </c>
      <c r="E46" s="96">
        <v>39692</v>
      </c>
      <c r="F46" s="95">
        <v>42491</v>
      </c>
      <c r="G46" s="86">
        <v>37</v>
      </c>
      <c r="H46" s="87">
        <v>-20.23</v>
      </c>
      <c r="I46" s="87">
        <v>56.155999999999999</v>
      </c>
      <c r="J46" s="86">
        <v>6</v>
      </c>
      <c r="K46" s="84">
        <v>12.324999999999999</v>
      </c>
      <c r="L46" s="85">
        <v>48.15</v>
      </c>
      <c r="M46" s="84">
        <v>-1.105</v>
      </c>
      <c r="N46" s="85">
        <v>42.57</v>
      </c>
      <c r="O46" s="37">
        <v>10.029999999999999</v>
      </c>
      <c r="P46" s="85">
        <v>31.5</v>
      </c>
      <c r="Q46" s="94">
        <v>-0.2185</v>
      </c>
      <c r="R46" s="85">
        <v>42</v>
      </c>
      <c r="S46" s="37">
        <v>-3.91</v>
      </c>
      <c r="T46" s="85">
        <v>31.648</v>
      </c>
      <c r="U46" s="84">
        <v>-5.22</v>
      </c>
      <c r="V46" s="83">
        <v>23.664000000000001</v>
      </c>
      <c r="W46" s="178">
        <v>145</v>
      </c>
      <c r="Y46" s="46" t="str">
        <f>+LOOKUP(B46,COD_FIN!$C$5:$C$54,COD_FIN!$B$5:$B$54)</f>
        <v>GMR</v>
      </c>
      <c r="Z46" s="84">
        <f t="shared" si="5"/>
        <v>145.04355000000001</v>
      </c>
    </row>
    <row r="47" spans="1:26" x14ac:dyDescent="0.3">
      <c r="A47" s="34">
        <f t="shared" si="6"/>
        <v>37</v>
      </c>
      <c r="B47" s="97">
        <v>110001</v>
      </c>
      <c r="C47" s="90">
        <v>80025</v>
      </c>
      <c r="D47" s="44" t="s">
        <v>180</v>
      </c>
      <c r="E47" s="96">
        <v>40452</v>
      </c>
      <c r="F47" s="95">
        <v>42186</v>
      </c>
      <c r="G47" s="86">
        <v>209</v>
      </c>
      <c r="H47" s="87">
        <v>283.13499999999999</v>
      </c>
      <c r="I47" s="87">
        <v>59.01</v>
      </c>
      <c r="J47" s="86">
        <v>4</v>
      </c>
      <c r="K47" s="84">
        <v>8.4149999999999991</v>
      </c>
      <c r="L47" s="85">
        <v>43.29</v>
      </c>
      <c r="M47" s="84">
        <v>7.9050000000000002</v>
      </c>
      <c r="N47" s="85">
        <v>37.908000000000001</v>
      </c>
      <c r="O47" s="37">
        <v>24.905000000000001</v>
      </c>
      <c r="P47" s="85">
        <v>29.172000000000001</v>
      </c>
      <c r="Q47" s="94">
        <v>-0.1615</v>
      </c>
      <c r="R47" s="85">
        <v>40.4</v>
      </c>
      <c r="S47" s="37">
        <v>-2.5499999999999998</v>
      </c>
      <c r="T47" s="85">
        <v>36.5</v>
      </c>
      <c r="U47" s="84">
        <v>-5.58</v>
      </c>
      <c r="V47" s="83">
        <v>23.501000000000001</v>
      </c>
      <c r="W47" s="178">
        <v>144.4</v>
      </c>
      <c r="Y47" s="46" t="str">
        <f>+LOOKUP(B47,COD_FIN!$C$5:$C$54,COD_FIN!$B$5:$B$54)</f>
        <v>HEP</v>
      </c>
      <c r="Z47" s="84">
        <f t="shared" si="5"/>
        <v>144.38867399999998</v>
      </c>
    </row>
    <row r="48" spans="1:26" x14ac:dyDescent="0.3">
      <c r="A48" s="34">
        <f t="shared" si="6"/>
        <v>38</v>
      </c>
      <c r="B48" s="97">
        <v>1960040</v>
      </c>
      <c r="C48" s="90">
        <v>71003</v>
      </c>
      <c r="D48" s="44" t="s">
        <v>304</v>
      </c>
      <c r="E48" s="96">
        <v>39661</v>
      </c>
      <c r="F48" s="95">
        <v>42401</v>
      </c>
      <c r="G48" s="86">
        <v>153</v>
      </c>
      <c r="H48" s="87">
        <v>-41.055</v>
      </c>
      <c r="I48" s="87">
        <v>63.176000000000002</v>
      </c>
      <c r="J48" s="86">
        <v>7</v>
      </c>
      <c r="K48" s="84">
        <v>3.06</v>
      </c>
      <c r="L48" s="85">
        <v>54</v>
      </c>
      <c r="M48" s="84">
        <v>3.57</v>
      </c>
      <c r="N48" s="85">
        <v>46.62</v>
      </c>
      <c r="O48" s="37">
        <v>3.23</v>
      </c>
      <c r="P48" s="85">
        <v>38.25</v>
      </c>
      <c r="Q48" s="94">
        <v>0.19950000000000001</v>
      </c>
      <c r="R48" s="85">
        <v>47.1</v>
      </c>
      <c r="S48" s="37">
        <v>-4.59</v>
      </c>
      <c r="T48" s="85">
        <v>37.631999999999998</v>
      </c>
      <c r="U48" s="84">
        <v>1.98</v>
      </c>
      <c r="V48" s="83">
        <v>30.728000000000002</v>
      </c>
      <c r="W48" s="178">
        <v>142.80000000000001</v>
      </c>
      <c r="Y48" s="46" t="str">
        <f>+LOOKUP(B48,COD_FIN!$C$5:$C$54,COD_FIN!$B$5:$B$54)</f>
        <v>CVM</v>
      </c>
      <c r="Z48" s="84">
        <f t="shared" si="5"/>
        <v>142.80532200000002</v>
      </c>
    </row>
    <row r="49" spans="1:26" x14ac:dyDescent="0.3">
      <c r="A49" s="34">
        <f t="shared" si="6"/>
        <v>39</v>
      </c>
      <c r="B49" s="97">
        <v>2850002</v>
      </c>
      <c r="C49" s="90">
        <v>71202</v>
      </c>
      <c r="D49" s="44" t="s">
        <v>308</v>
      </c>
      <c r="E49" s="96">
        <v>39630</v>
      </c>
      <c r="F49" s="95">
        <v>42186</v>
      </c>
      <c r="G49" s="86">
        <v>253</v>
      </c>
      <c r="H49" s="87">
        <v>64.430000000000007</v>
      </c>
      <c r="I49" s="87">
        <v>64.152000000000001</v>
      </c>
      <c r="J49" s="86">
        <v>6</v>
      </c>
      <c r="K49" s="84">
        <v>9.01</v>
      </c>
      <c r="L49" s="85">
        <v>49.86</v>
      </c>
      <c r="M49" s="84">
        <v>2.04</v>
      </c>
      <c r="N49" s="85">
        <v>45.27</v>
      </c>
      <c r="O49" s="37">
        <v>4.25</v>
      </c>
      <c r="P49" s="85">
        <v>31.95</v>
      </c>
      <c r="Q49" s="94">
        <v>-0.19</v>
      </c>
      <c r="R49" s="85">
        <v>42.3</v>
      </c>
      <c r="S49" s="37">
        <v>-1.53</v>
      </c>
      <c r="T49" s="85">
        <v>35.799999999999997</v>
      </c>
      <c r="U49" s="84">
        <v>-2.79</v>
      </c>
      <c r="V49" s="83">
        <v>25.502400000000002</v>
      </c>
      <c r="W49" s="178">
        <v>141.5</v>
      </c>
      <c r="Y49" s="46" t="str">
        <f>+LOOKUP(B49,COD_FIN!$C$5:$C$54,COD_FIN!$B$5:$B$54)</f>
        <v>ZAG</v>
      </c>
      <c r="Z49" s="84">
        <f t="shared" si="5"/>
        <v>141.53518799999998</v>
      </c>
    </row>
    <row r="50" spans="1:26" x14ac:dyDescent="0.3">
      <c r="A50" s="34">
        <f t="shared" si="6"/>
        <v>40</v>
      </c>
      <c r="B50" s="97">
        <v>102960001</v>
      </c>
      <c r="C50" s="90">
        <v>83428</v>
      </c>
      <c r="D50" s="44" t="s">
        <v>189</v>
      </c>
      <c r="E50" s="96">
        <v>40603</v>
      </c>
      <c r="F50" s="95">
        <v>42461</v>
      </c>
      <c r="G50" s="86">
        <v>131</v>
      </c>
      <c r="H50" s="87">
        <v>-32.130000000000003</v>
      </c>
      <c r="I50" s="87">
        <v>58.064999999999998</v>
      </c>
      <c r="J50" s="86">
        <v>4</v>
      </c>
      <c r="K50" s="84">
        <v>9.9450000000000003</v>
      </c>
      <c r="L50" s="85">
        <v>39.6</v>
      </c>
      <c r="M50" s="84">
        <v>2.4649999999999999</v>
      </c>
      <c r="N50" s="85">
        <v>37.44</v>
      </c>
      <c r="O50" s="37">
        <v>17.425000000000001</v>
      </c>
      <c r="P50" s="85">
        <v>24.48</v>
      </c>
      <c r="Q50" s="94">
        <v>-0.28499999999999998</v>
      </c>
      <c r="R50" s="85">
        <v>36.6</v>
      </c>
      <c r="S50" s="37">
        <v>-2.9750000000000001</v>
      </c>
      <c r="T50" s="85">
        <v>32.299999999999997</v>
      </c>
      <c r="U50" s="84">
        <v>-5.31</v>
      </c>
      <c r="V50" s="83">
        <v>21.797000000000001</v>
      </c>
      <c r="W50" s="178">
        <v>141.30000000000001</v>
      </c>
      <c r="Y50" s="46" t="str">
        <f>+LOOKUP(B50,COD_FIN!$C$5:$C$54,COD_FIN!$B$5:$B$54)</f>
        <v>HLM</v>
      </c>
      <c r="Z50" s="84">
        <f t="shared" si="5"/>
        <v>141.33956400000002</v>
      </c>
    </row>
    <row r="51" spans="1:26" x14ac:dyDescent="0.3">
      <c r="A51" s="34">
        <f t="shared" si="6"/>
        <v>41</v>
      </c>
      <c r="B51" s="97">
        <v>1260001</v>
      </c>
      <c r="C51" s="90">
        <v>65589</v>
      </c>
      <c r="D51" s="44" t="s">
        <v>177</v>
      </c>
      <c r="E51" s="96">
        <v>38991</v>
      </c>
      <c r="F51" s="95">
        <v>42370</v>
      </c>
      <c r="G51" s="86">
        <v>181</v>
      </c>
      <c r="H51" s="87">
        <v>-35.020000000000003</v>
      </c>
      <c r="I51" s="87">
        <v>58.957000000000001</v>
      </c>
      <c r="J51" s="86">
        <v>8</v>
      </c>
      <c r="K51" s="84">
        <v>5.44</v>
      </c>
      <c r="L51" s="85">
        <v>46.457999999999998</v>
      </c>
      <c r="M51" s="84">
        <v>1.19</v>
      </c>
      <c r="N51" s="85">
        <v>40.368000000000002</v>
      </c>
      <c r="O51" s="37">
        <v>-2.04</v>
      </c>
      <c r="P51" s="85">
        <v>30.189</v>
      </c>
      <c r="Q51" s="94">
        <v>-0.2185</v>
      </c>
      <c r="R51" s="85">
        <v>41.7</v>
      </c>
      <c r="S51" s="37">
        <v>-1.4450000000000001</v>
      </c>
      <c r="T51" s="85">
        <v>35.671999999999997</v>
      </c>
      <c r="U51" s="84">
        <v>1.35</v>
      </c>
      <c r="V51" s="83">
        <v>28.224</v>
      </c>
      <c r="W51" s="178">
        <v>141.1</v>
      </c>
      <c r="Y51" s="46" t="str">
        <f>+LOOKUP(B51,COD_FIN!$C$5:$C$54,COD_FIN!$B$5:$B$54)</f>
        <v>HSF</v>
      </c>
      <c r="Z51" s="84">
        <f t="shared" si="5"/>
        <v>141.08182200000002</v>
      </c>
    </row>
    <row r="52" spans="1:26" x14ac:dyDescent="0.3">
      <c r="A52" s="34">
        <f t="shared" si="6"/>
        <v>42</v>
      </c>
      <c r="B52" s="97">
        <v>106500003</v>
      </c>
      <c r="C52" s="90">
        <v>78075</v>
      </c>
      <c r="D52" s="44" t="s">
        <v>188</v>
      </c>
      <c r="E52" s="96">
        <v>40238</v>
      </c>
      <c r="F52" s="95">
        <v>42156</v>
      </c>
      <c r="G52" s="86">
        <v>305</v>
      </c>
      <c r="H52" s="87">
        <v>-96.56</v>
      </c>
      <c r="I52" s="87">
        <v>63.36</v>
      </c>
      <c r="J52" s="86">
        <v>4</v>
      </c>
      <c r="K52" s="84">
        <v>8.0749999999999993</v>
      </c>
      <c r="L52" s="85">
        <v>39.520000000000003</v>
      </c>
      <c r="M52" s="84">
        <v>3.8250000000000002</v>
      </c>
      <c r="N52" s="85">
        <v>38.479999999999997</v>
      </c>
      <c r="O52" s="37">
        <v>14.195</v>
      </c>
      <c r="P52" s="85">
        <v>23.2</v>
      </c>
      <c r="Q52" s="94">
        <v>-0.14249999999999999</v>
      </c>
      <c r="R52" s="85">
        <v>45</v>
      </c>
      <c r="S52" s="37">
        <v>1.7</v>
      </c>
      <c r="T52" s="85">
        <v>34.9</v>
      </c>
      <c r="U52" s="84">
        <v>-2.7</v>
      </c>
      <c r="V52" s="83">
        <v>22.507000000000001</v>
      </c>
      <c r="W52" s="178">
        <v>140.80000000000001</v>
      </c>
      <c r="Y52" s="46" t="str">
        <f>+LOOKUP(B52,COD_FIN!$C$5:$C$54,COD_FIN!$B$5:$B$54)</f>
        <v>GMR</v>
      </c>
      <c r="Z52" s="84">
        <f t="shared" si="5"/>
        <v>140.75414999999998</v>
      </c>
    </row>
    <row r="53" spans="1:26" x14ac:dyDescent="0.3">
      <c r="A53" s="34">
        <f t="shared" si="6"/>
        <v>43</v>
      </c>
      <c r="B53" s="97">
        <v>102960001</v>
      </c>
      <c r="C53" s="90">
        <v>69824</v>
      </c>
      <c r="D53" s="44" t="s">
        <v>382</v>
      </c>
      <c r="E53" s="96">
        <v>39539</v>
      </c>
      <c r="F53" s="95">
        <v>42370</v>
      </c>
      <c r="G53" s="86">
        <v>216</v>
      </c>
      <c r="H53" s="87">
        <v>-77.349999999999994</v>
      </c>
      <c r="I53" s="87">
        <v>61.585000000000001</v>
      </c>
      <c r="J53" s="86">
        <v>7</v>
      </c>
      <c r="K53" s="84">
        <v>3.3149999999999999</v>
      </c>
      <c r="L53" s="85">
        <v>44.37</v>
      </c>
      <c r="M53" s="84">
        <v>4.59</v>
      </c>
      <c r="N53" s="85">
        <v>40.454999999999998</v>
      </c>
      <c r="O53" s="37">
        <v>5.5250000000000004</v>
      </c>
      <c r="P53" s="85">
        <v>29.667000000000002</v>
      </c>
      <c r="Q53" s="94">
        <v>5.7000000000000002E-2</v>
      </c>
      <c r="R53" s="85">
        <v>38.799999999999997</v>
      </c>
      <c r="S53" s="37">
        <v>-2.21</v>
      </c>
      <c r="T53" s="85">
        <v>30.4</v>
      </c>
      <c r="U53" s="84">
        <v>0.99</v>
      </c>
      <c r="V53" s="83">
        <v>21.436</v>
      </c>
      <c r="W53" s="178">
        <v>137.80000000000001</v>
      </c>
      <c r="Y53" s="46" t="str">
        <f>+LOOKUP(B53,COD_FIN!$C$5:$C$54,COD_FIN!$B$5:$B$54)</f>
        <v>HLM</v>
      </c>
      <c r="Z53" s="84">
        <f t="shared" si="5"/>
        <v>137.77968600000003</v>
      </c>
    </row>
    <row r="54" spans="1:26" x14ac:dyDescent="0.3">
      <c r="A54" s="34">
        <f t="shared" si="6"/>
        <v>44</v>
      </c>
      <c r="B54" s="97">
        <v>190001</v>
      </c>
      <c r="C54" s="90">
        <v>64919</v>
      </c>
      <c r="D54" s="44" t="s">
        <v>316</v>
      </c>
      <c r="E54" s="96">
        <v>38869</v>
      </c>
      <c r="F54" s="95">
        <v>42430</v>
      </c>
      <c r="G54" s="86">
        <v>102</v>
      </c>
      <c r="H54" s="87">
        <v>-35.020000000000003</v>
      </c>
      <c r="I54" s="87">
        <v>55.65</v>
      </c>
      <c r="J54" s="86">
        <v>8</v>
      </c>
      <c r="K54" s="84">
        <v>1.9550000000000001</v>
      </c>
      <c r="L54" s="85">
        <v>45.234999999999999</v>
      </c>
      <c r="M54" s="84">
        <v>4.42</v>
      </c>
      <c r="N54" s="85">
        <v>37.145000000000003</v>
      </c>
      <c r="O54" s="37">
        <v>6.97</v>
      </c>
      <c r="P54" s="85">
        <v>32.384999999999998</v>
      </c>
      <c r="Q54" s="94">
        <v>-0.13300000000000001</v>
      </c>
      <c r="R54" s="85">
        <v>34.9</v>
      </c>
      <c r="S54" s="37">
        <v>-5.78</v>
      </c>
      <c r="T54" s="85">
        <v>28.2</v>
      </c>
      <c r="U54" s="84">
        <v>1.26</v>
      </c>
      <c r="V54" s="83">
        <v>16.992000000000001</v>
      </c>
      <c r="W54" s="178">
        <v>137.4</v>
      </c>
      <c r="Y54" s="46" t="str">
        <f>+LOOKUP(B54,COD_FIN!$C$5:$C$54,COD_FIN!$B$5:$B$54)</f>
        <v>HRE</v>
      </c>
      <c r="Z54" s="84">
        <f t="shared" si="5"/>
        <v>137.35657799999998</v>
      </c>
    </row>
    <row r="55" spans="1:26" x14ac:dyDescent="0.3">
      <c r="A55" s="34">
        <f t="shared" si="6"/>
        <v>45</v>
      </c>
      <c r="B55" s="97">
        <v>106500005</v>
      </c>
      <c r="C55" s="90">
        <v>69121</v>
      </c>
      <c r="D55" s="44" t="s">
        <v>186</v>
      </c>
      <c r="E55" s="96">
        <v>39234</v>
      </c>
      <c r="F55" s="95">
        <v>42278</v>
      </c>
      <c r="G55" s="86">
        <v>232</v>
      </c>
      <c r="H55" s="87">
        <v>76.5</v>
      </c>
      <c r="I55" s="87">
        <v>64.963999999999999</v>
      </c>
      <c r="J55" s="86">
        <v>7</v>
      </c>
      <c r="K55" s="84">
        <v>5.0149999999999997</v>
      </c>
      <c r="L55" s="85">
        <v>46.48</v>
      </c>
      <c r="M55" s="84">
        <v>4.335</v>
      </c>
      <c r="N55" s="85">
        <v>42.33</v>
      </c>
      <c r="O55" s="37">
        <v>8.0749999999999993</v>
      </c>
      <c r="P55" s="85">
        <v>30.129000000000001</v>
      </c>
      <c r="Q55" s="94">
        <v>-0.13300000000000001</v>
      </c>
      <c r="R55" s="85">
        <v>42.7</v>
      </c>
      <c r="S55" s="37">
        <v>-1.02</v>
      </c>
      <c r="T55" s="85">
        <v>38</v>
      </c>
      <c r="U55" s="84">
        <v>-0.36</v>
      </c>
      <c r="V55" s="83">
        <v>28.704000000000001</v>
      </c>
      <c r="W55" s="178">
        <v>131.19999999999999</v>
      </c>
      <c r="Y55" s="46" t="str">
        <f>+LOOKUP(B55,COD_FIN!$C$5:$C$54,COD_FIN!$B$5:$B$54)</f>
        <v>ARM</v>
      </c>
      <c r="Z55" s="84">
        <f t="shared" si="5"/>
        <v>131.17132799999999</v>
      </c>
    </row>
    <row r="56" spans="1:26" x14ac:dyDescent="0.3">
      <c r="A56" s="34">
        <f t="shared" si="6"/>
        <v>46</v>
      </c>
      <c r="B56" s="97">
        <v>106500005</v>
      </c>
      <c r="C56" s="90">
        <v>64764</v>
      </c>
      <c r="D56" s="44" t="s">
        <v>186</v>
      </c>
      <c r="E56" s="96">
        <v>38808</v>
      </c>
      <c r="F56" s="95">
        <v>42430</v>
      </c>
      <c r="G56" s="86">
        <v>84</v>
      </c>
      <c r="H56" s="87">
        <v>-10.965</v>
      </c>
      <c r="I56" s="87">
        <v>48.36</v>
      </c>
      <c r="J56" s="86">
        <v>8</v>
      </c>
      <c r="K56" s="84">
        <v>3.91</v>
      </c>
      <c r="L56" s="85">
        <v>37.926000000000002</v>
      </c>
      <c r="M56" s="84">
        <v>5.1849999999999996</v>
      </c>
      <c r="N56" s="85">
        <v>30.271999999999998</v>
      </c>
      <c r="O56" s="37">
        <v>4.165</v>
      </c>
      <c r="P56" s="85">
        <v>19.693999999999999</v>
      </c>
      <c r="Q56" s="94">
        <v>1.9E-2</v>
      </c>
      <c r="R56" s="85">
        <v>31</v>
      </c>
      <c r="S56" s="37">
        <v>0.255</v>
      </c>
      <c r="T56" s="85">
        <v>18.5</v>
      </c>
      <c r="U56" s="84">
        <v>0.54</v>
      </c>
      <c r="V56" s="83">
        <v>8.9280000000000008</v>
      </c>
      <c r="W56" s="178">
        <v>131.19999999999999</v>
      </c>
      <c r="Y56" s="46" t="str">
        <f>+LOOKUP(B56,COD_FIN!$C$5:$C$54,COD_FIN!$B$5:$B$54)</f>
        <v>ARM</v>
      </c>
      <c r="Z56" s="84">
        <f t="shared" si="5"/>
        <v>131.22790200000003</v>
      </c>
    </row>
    <row r="57" spans="1:26" x14ac:dyDescent="0.3">
      <c r="A57" s="34">
        <f t="shared" si="6"/>
        <v>47</v>
      </c>
      <c r="B57" s="97">
        <v>110001</v>
      </c>
      <c r="C57" s="90">
        <v>80055</v>
      </c>
      <c r="D57" s="44" t="s">
        <v>383</v>
      </c>
      <c r="E57" s="96">
        <v>40118</v>
      </c>
      <c r="F57" s="95">
        <v>42095</v>
      </c>
      <c r="G57" s="86">
        <v>261</v>
      </c>
      <c r="H57" s="87">
        <v>103.19</v>
      </c>
      <c r="I57" s="87">
        <v>53.55</v>
      </c>
      <c r="J57" s="86">
        <v>4</v>
      </c>
      <c r="K57" s="84">
        <v>5.0149999999999997</v>
      </c>
      <c r="L57" s="85">
        <v>40.64</v>
      </c>
      <c r="M57" s="84">
        <v>3.91</v>
      </c>
      <c r="N57" s="85">
        <v>35.36</v>
      </c>
      <c r="O57" s="37">
        <v>9.4350000000000005</v>
      </c>
      <c r="P57" s="85">
        <v>24.48</v>
      </c>
      <c r="Q57" s="94">
        <v>6.6500000000000004E-2</v>
      </c>
      <c r="R57" s="85">
        <v>32.700000000000003</v>
      </c>
      <c r="S57" s="37">
        <v>-2.5499999999999998</v>
      </c>
      <c r="T57" s="85">
        <v>28.2</v>
      </c>
      <c r="U57" s="84">
        <v>-0.18</v>
      </c>
      <c r="V57" s="83">
        <v>15.691000000000001</v>
      </c>
      <c r="W57" s="178">
        <v>129.9</v>
      </c>
      <c r="Y57" s="46" t="str">
        <f>+LOOKUP(B57,COD_FIN!$C$5:$C$54,COD_FIN!$B$5:$B$54)</f>
        <v>HEP</v>
      </c>
      <c r="Z57" s="84">
        <f t="shared" si="5"/>
        <v>129.87032399999998</v>
      </c>
    </row>
    <row r="58" spans="1:26" x14ac:dyDescent="0.3">
      <c r="A58" s="34">
        <f t="shared" si="6"/>
        <v>48</v>
      </c>
      <c r="B58" s="97">
        <v>1960040</v>
      </c>
      <c r="C58" s="90">
        <v>77100</v>
      </c>
      <c r="D58" s="44" t="s">
        <v>384</v>
      </c>
      <c r="E58" s="96">
        <v>40057</v>
      </c>
      <c r="F58" s="95">
        <v>42309</v>
      </c>
      <c r="G58" s="86">
        <v>246</v>
      </c>
      <c r="H58" s="87">
        <v>147.56</v>
      </c>
      <c r="I58" s="87">
        <v>56.789000000000001</v>
      </c>
      <c r="J58" s="86">
        <v>4</v>
      </c>
      <c r="K58" s="84">
        <v>6.46</v>
      </c>
      <c r="L58" s="85">
        <v>48.45</v>
      </c>
      <c r="M58" s="84">
        <v>4.08</v>
      </c>
      <c r="N58" s="85">
        <v>39.06</v>
      </c>
      <c r="O58" s="37">
        <v>8.4149999999999991</v>
      </c>
      <c r="P58" s="85">
        <v>31.68</v>
      </c>
      <c r="Q58" s="94">
        <v>0</v>
      </c>
      <c r="R58" s="85">
        <v>39.1</v>
      </c>
      <c r="S58" s="37">
        <v>-2.5499999999999998</v>
      </c>
      <c r="T58" s="85">
        <v>26.1</v>
      </c>
      <c r="U58" s="84">
        <v>-1.98</v>
      </c>
      <c r="V58" s="83">
        <v>16.344000000000001</v>
      </c>
      <c r="W58" s="178">
        <v>127.8</v>
      </c>
      <c r="Y58" s="46" t="str">
        <f>+LOOKUP(B58,COD_FIN!$C$5:$C$54,COD_FIN!$B$5:$B$54)</f>
        <v>CVM</v>
      </c>
      <c r="Z58" s="84">
        <f t="shared" si="5"/>
        <v>127.81094399999999</v>
      </c>
    </row>
    <row r="59" spans="1:26" x14ac:dyDescent="0.3">
      <c r="A59" s="34">
        <f t="shared" si="6"/>
        <v>49</v>
      </c>
      <c r="B59" s="97">
        <v>102960001</v>
      </c>
      <c r="C59" s="90">
        <v>78776</v>
      </c>
      <c r="D59" s="44" t="s">
        <v>385</v>
      </c>
      <c r="E59" s="96">
        <v>40360</v>
      </c>
      <c r="F59" s="95">
        <v>42430</v>
      </c>
      <c r="G59" s="86">
        <v>166</v>
      </c>
      <c r="H59" s="87">
        <v>135.66</v>
      </c>
      <c r="I59" s="87">
        <v>57.345999999999997</v>
      </c>
      <c r="J59" s="86">
        <v>4</v>
      </c>
      <c r="K59" s="84">
        <v>6.8</v>
      </c>
      <c r="L59" s="85">
        <v>38.72</v>
      </c>
      <c r="M59" s="84">
        <v>3.6549999999999998</v>
      </c>
      <c r="N59" s="85">
        <v>36.159999999999997</v>
      </c>
      <c r="O59" s="37">
        <v>6.63</v>
      </c>
      <c r="P59" s="85">
        <v>23.84</v>
      </c>
      <c r="Q59" s="94">
        <v>-6.6500000000000004E-2</v>
      </c>
      <c r="R59" s="85">
        <v>34.299999999999997</v>
      </c>
      <c r="S59" s="37">
        <v>-1.9550000000000001</v>
      </c>
      <c r="T59" s="85">
        <v>30.2</v>
      </c>
      <c r="U59" s="84">
        <v>-2.0699999999999998</v>
      </c>
      <c r="V59" s="83">
        <v>18.105</v>
      </c>
      <c r="W59" s="178">
        <v>127</v>
      </c>
      <c r="Y59" s="46" t="str">
        <f>+LOOKUP(B59,COD_FIN!$C$5:$C$54,COD_FIN!$B$5:$B$54)</f>
        <v>HLM</v>
      </c>
      <c r="Z59" s="84">
        <f t="shared" si="5"/>
        <v>126.95306399999998</v>
      </c>
    </row>
    <row r="60" spans="1:26" x14ac:dyDescent="0.3">
      <c r="A60" s="34">
        <f t="shared" si="6"/>
        <v>50</v>
      </c>
      <c r="B60" s="97">
        <v>2120010</v>
      </c>
      <c r="C60" s="90">
        <v>84583</v>
      </c>
      <c r="D60" s="44" t="s">
        <v>191</v>
      </c>
      <c r="E60" s="96">
        <v>40513</v>
      </c>
      <c r="F60" s="95">
        <v>42095</v>
      </c>
      <c r="G60" s="86">
        <v>45</v>
      </c>
      <c r="H60" s="87">
        <v>120.19</v>
      </c>
      <c r="I60" s="87">
        <v>48.685000000000002</v>
      </c>
      <c r="J60" s="86">
        <v>3</v>
      </c>
      <c r="K60" s="84">
        <v>9.86</v>
      </c>
      <c r="L60" s="85">
        <v>41.04</v>
      </c>
      <c r="M60" s="84">
        <v>0.17</v>
      </c>
      <c r="N60" s="85">
        <v>36.799999999999997</v>
      </c>
      <c r="O60" s="37">
        <v>8.7550000000000008</v>
      </c>
      <c r="P60" s="85">
        <v>27.76</v>
      </c>
      <c r="Q60" s="94">
        <v>0.13300000000000001</v>
      </c>
      <c r="R60" s="85">
        <v>40.6</v>
      </c>
      <c r="S60" s="37">
        <v>4.335</v>
      </c>
      <c r="T60" s="85">
        <v>28.385999999999999</v>
      </c>
      <c r="U60" s="84">
        <v>-0.9</v>
      </c>
      <c r="V60" s="83">
        <v>19.093</v>
      </c>
      <c r="W60" s="178">
        <v>120.3</v>
      </c>
      <c r="Y60" s="46" t="str">
        <f>+LOOKUP(B60,COD_FIN!$C$5:$C$54,COD_FIN!$B$5:$B$54)</f>
        <v>HTF</v>
      </c>
      <c r="Z60" s="84">
        <f t="shared" si="5"/>
        <v>120.319884</v>
      </c>
    </row>
    <row r="61" spans="1:26" x14ac:dyDescent="0.3">
      <c r="B61" s="91"/>
      <c r="Q61" s="94"/>
    </row>
    <row r="62" spans="1:26" x14ac:dyDescent="0.3">
      <c r="B62" s="91"/>
      <c r="Q62" s="94"/>
    </row>
    <row r="63" spans="1:26" x14ac:dyDescent="0.3">
      <c r="B63" s="91"/>
      <c r="Q63" s="94"/>
    </row>
    <row r="64" spans="1:26" x14ac:dyDescent="0.3">
      <c r="B64" s="91"/>
      <c r="Q64" s="94"/>
    </row>
    <row r="65" spans="2:17" x14ac:dyDescent="0.3">
      <c r="B65" s="91"/>
      <c r="Q65" s="94"/>
    </row>
    <row r="66" spans="2:17" x14ac:dyDescent="0.3">
      <c r="B66" s="91"/>
      <c r="Q66" s="94"/>
    </row>
    <row r="67" spans="2:17" x14ac:dyDescent="0.3">
      <c r="B67" s="91"/>
      <c r="Q67" s="94"/>
    </row>
    <row r="68" spans="2:17" x14ac:dyDescent="0.3">
      <c r="B68" s="91"/>
    </row>
    <row r="69" spans="2:17" x14ac:dyDescent="0.3">
      <c r="B69" s="91"/>
    </row>
    <row r="70" spans="2:17" x14ac:dyDescent="0.3">
      <c r="B70" s="91"/>
    </row>
    <row r="71" spans="2:17" x14ac:dyDescent="0.3">
      <c r="B71" s="91"/>
    </row>
    <row r="72" spans="2:17" x14ac:dyDescent="0.3">
      <c r="B72" s="91"/>
    </row>
    <row r="73" spans="2:17" x14ac:dyDescent="0.3">
      <c r="B73" s="91"/>
    </row>
    <row r="74" spans="2:17" x14ac:dyDescent="0.3">
      <c r="B74" s="91"/>
    </row>
    <row r="75" spans="2:17" x14ac:dyDescent="0.3">
      <c r="B75" s="91"/>
    </row>
    <row r="76" spans="2:17" x14ac:dyDescent="0.3">
      <c r="B76" s="91"/>
    </row>
    <row r="77" spans="2:17" x14ac:dyDescent="0.3">
      <c r="B77" s="91"/>
    </row>
    <row r="78" spans="2:17" x14ac:dyDescent="0.3">
      <c r="B78" s="91"/>
    </row>
    <row r="79" spans="2:17" x14ac:dyDescent="0.3">
      <c r="B79" s="91"/>
    </row>
    <row r="80" spans="2:17" x14ac:dyDescent="0.3">
      <c r="B80" s="91"/>
    </row>
    <row r="81" spans="2:2" x14ac:dyDescent="0.3">
      <c r="B81" s="91"/>
    </row>
    <row r="82" spans="2:2" x14ac:dyDescent="0.3">
      <c r="B82" s="91"/>
    </row>
    <row r="83" spans="2:2" x14ac:dyDescent="0.3">
      <c r="B83" s="91"/>
    </row>
    <row r="84" spans="2:2" x14ac:dyDescent="0.3">
      <c r="B84" s="91"/>
    </row>
    <row r="85" spans="2:2" x14ac:dyDescent="0.3">
      <c r="B85" s="91"/>
    </row>
    <row r="86" spans="2:2" x14ac:dyDescent="0.3">
      <c r="B86" s="91"/>
    </row>
    <row r="87" spans="2:2" x14ac:dyDescent="0.3">
      <c r="B87" s="91"/>
    </row>
    <row r="88" spans="2:2" x14ac:dyDescent="0.3">
      <c r="B88" s="91"/>
    </row>
    <row r="89" spans="2:2" x14ac:dyDescent="0.3">
      <c r="B89" s="91"/>
    </row>
    <row r="90" spans="2:2" x14ac:dyDescent="0.3">
      <c r="B90" s="91"/>
    </row>
    <row r="91" spans="2:2" x14ac:dyDescent="0.3">
      <c r="B91" s="91"/>
    </row>
    <row r="92" spans="2:2" x14ac:dyDescent="0.3">
      <c r="B92" s="91"/>
    </row>
    <row r="93" spans="2:2" x14ac:dyDescent="0.3">
      <c r="B93" s="91"/>
    </row>
    <row r="94" spans="2:2" x14ac:dyDescent="0.3">
      <c r="B94" s="91"/>
    </row>
    <row r="95" spans="2:2" x14ac:dyDescent="0.3">
      <c r="B95" s="91"/>
    </row>
    <row r="96" spans="2:2" x14ac:dyDescent="0.3">
      <c r="B96" s="91"/>
    </row>
    <row r="97" spans="2:23" s="54" customFormat="1" x14ac:dyDescent="0.3">
      <c r="B97" s="91"/>
      <c r="C97" s="90"/>
      <c r="D97" s="44"/>
      <c r="E97" s="89"/>
      <c r="F97" s="88"/>
      <c r="G97" s="86"/>
      <c r="H97" s="84"/>
      <c r="I97" s="87"/>
      <c r="J97" s="86"/>
      <c r="K97" s="84"/>
      <c r="L97" s="85"/>
      <c r="M97" s="84"/>
      <c r="N97" s="85"/>
      <c r="O97" s="83"/>
      <c r="P97" s="85"/>
      <c r="Q97" s="83"/>
      <c r="R97" s="85"/>
      <c r="S97" s="37"/>
      <c r="T97" s="85"/>
      <c r="U97" s="84"/>
      <c r="V97" s="83"/>
      <c r="W97" s="179"/>
    </row>
    <row r="98" spans="2:23" x14ac:dyDescent="0.3">
      <c r="B98" s="91"/>
    </row>
    <row r="99" spans="2:23" x14ac:dyDescent="0.3">
      <c r="B99" s="91"/>
    </row>
    <row r="100" spans="2:23" x14ac:dyDescent="0.3">
      <c r="B100" s="91"/>
    </row>
    <row r="101" spans="2:23" x14ac:dyDescent="0.3">
      <c r="B101" s="91"/>
    </row>
    <row r="102" spans="2:23" x14ac:dyDescent="0.3">
      <c r="B102" s="91"/>
    </row>
    <row r="103" spans="2:23" x14ac:dyDescent="0.3">
      <c r="B103" s="91"/>
    </row>
    <row r="104" spans="2:23" x14ac:dyDescent="0.3">
      <c r="B104" s="91"/>
    </row>
    <row r="105" spans="2:23" x14ac:dyDescent="0.3">
      <c r="B105" s="91"/>
    </row>
    <row r="106" spans="2:23" x14ac:dyDescent="0.3">
      <c r="B106" s="91"/>
    </row>
    <row r="107" spans="2:23" x14ac:dyDescent="0.3">
      <c r="B107" s="91"/>
    </row>
    <row r="108" spans="2:23" x14ac:dyDescent="0.3">
      <c r="B108" s="91"/>
    </row>
    <row r="109" spans="2:23" x14ac:dyDescent="0.3">
      <c r="B109" s="91"/>
    </row>
    <row r="110" spans="2:23" x14ac:dyDescent="0.3">
      <c r="B110" s="91"/>
    </row>
    <row r="111" spans="2:23" x14ac:dyDescent="0.3">
      <c r="B111" s="91"/>
    </row>
    <row r="112" spans="2:23" x14ac:dyDescent="0.3">
      <c r="B112" s="91"/>
    </row>
    <row r="113" spans="2:2" x14ac:dyDescent="0.3">
      <c r="B113" s="91"/>
    </row>
    <row r="114" spans="2:2" x14ac:dyDescent="0.3">
      <c r="B114" s="91"/>
    </row>
    <row r="115" spans="2:2" x14ac:dyDescent="0.3">
      <c r="B115" s="91"/>
    </row>
    <row r="116" spans="2:2" x14ac:dyDescent="0.3">
      <c r="B116" s="91"/>
    </row>
    <row r="117" spans="2:2" x14ac:dyDescent="0.3">
      <c r="B117" s="91"/>
    </row>
    <row r="118" spans="2:2" x14ac:dyDescent="0.3">
      <c r="B118" s="91"/>
    </row>
    <row r="119" spans="2:2" x14ac:dyDescent="0.3">
      <c r="B119" s="91"/>
    </row>
    <row r="120" spans="2:2" x14ac:dyDescent="0.3">
      <c r="B120" s="91"/>
    </row>
    <row r="121" spans="2:2" x14ac:dyDescent="0.3">
      <c r="B121" s="91"/>
    </row>
    <row r="122" spans="2:2" x14ac:dyDescent="0.3">
      <c r="B122" s="91"/>
    </row>
    <row r="123" spans="2:2" x14ac:dyDescent="0.3">
      <c r="B123" s="91"/>
    </row>
    <row r="124" spans="2:2" x14ac:dyDescent="0.3">
      <c r="B124" s="91"/>
    </row>
    <row r="125" spans="2:2" x14ac:dyDescent="0.3">
      <c r="B125" s="91"/>
    </row>
    <row r="126" spans="2:2" x14ac:dyDescent="0.3">
      <c r="B126" s="91"/>
    </row>
    <row r="127" spans="2:2" x14ac:dyDescent="0.3">
      <c r="B127" s="91"/>
    </row>
    <row r="128" spans="2:2" x14ac:dyDescent="0.3">
      <c r="B128" s="91"/>
    </row>
    <row r="129" spans="2:21" x14ac:dyDescent="0.3">
      <c r="B129" s="91"/>
    </row>
    <row r="130" spans="2:21" x14ac:dyDescent="0.3">
      <c r="B130" s="91"/>
    </row>
    <row r="131" spans="2:21" x14ac:dyDescent="0.3">
      <c r="B131" s="91"/>
    </row>
    <row r="132" spans="2:21" x14ac:dyDescent="0.3">
      <c r="B132" s="91"/>
    </row>
    <row r="133" spans="2:21" x14ac:dyDescent="0.3">
      <c r="B133" s="91"/>
    </row>
    <row r="134" spans="2:21" x14ac:dyDescent="0.3">
      <c r="B134" s="91"/>
    </row>
    <row r="135" spans="2:21" x14ac:dyDescent="0.3">
      <c r="B135" s="91"/>
    </row>
    <row r="136" spans="2:21" x14ac:dyDescent="0.3">
      <c r="B136" s="91"/>
    </row>
    <row r="137" spans="2:21" x14ac:dyDescent="0.3">
      <c r="B137" s="93"/>
      <c r="C137" s="92"/>
      <c r="D137" s="51"/>
      <c r="F137" s="89"/>
      <c r="H137" s="37"/>
      <c r="I137" s="83"/>
      <c r="K137" s="37"/>
      <c r="M137" s="37"/>
      <c r="U137" s="37"/>
    </row>
    <row r="138" spans="2:21" x14ac:dyDescent="0.3">
      <c r="B138" s="91"/>
    </row>
    <row r="139" spans="2:21" x14ac:dyDescent="0.3">
      <c r="B139" s="91"/>
    </row>
    <row r="140" spans="2:21" x14ac:dyDescent="0.3">
      <c r="B140" s="91"/>
    </row>
    <row r="141" spans="2:21" x14ac:dyDescent="0.3">
      <c r="B141" s="91"/>
    </row>
    <row r="142" spans="2:21" x14ac:dyDescent="0.3">
      <c r="B142" s="91"/>
    </row>
    <row r="143" spans="2:21" x14ac:dyDescent="0.3">
      <c r="B143" s="91"/>
    </row>
    <row r="144" spans="2:21" x14ac:dyDescent="0.3">
      <c r="B144" s="91"/>
    </row>
    <row r="145" spans="2:2" x14ac:dyDescent="0.3">
      <c r="B145" s="91"/>
    </row>
    <row r="146" spans="2:2" x14ac:dyDescent="0.3">
      <c r="B146" s="91"/>
    </row>
    <row r="147" spans="2:2" x14ac:dyDescent="0.3">
      <c r="B147" s="91"/>
    </row>
    <row r="148" spans="2:2" x14ac:dyDescent="0.3">
      <c r="B148" s="91"/>
    </row>
    <row r="149" spans="2:2" x14ac:dyDescent="0.3">
      <c r="B149" s="91"/>
    </row>
    <row r="150" spans="2:2" x14ac:dyDescent="0.3">
      <c r="B150" s="91"/>
    </row>
    <row r="151" spans="2:2" x14ac:dyDescent="0.3">
      <c r="B151" s="91"/>
    </row>
    <row r="152" spans="2:2" x14ac:dyDescent="0.3">
      <c r="B152" s="91"/>
    </row>
    <row r="153" spans="2:2" x14ac:dyDescent="0.3">
      <c r="B153" s="91"/>
    </row>
    <row r="154" spans="2:2" x14ac:dyDescent="0.3">
      <c r="B154" s="91"/>
    </row>
    <row r="155" spans="2:2" x14ac:dyDescent="0.3">
      <c r="B155" s="91"/>
    </row>
    <row r="156" spans="2:2" x14ac:dyDescent="0.3">
      <c r="B156" s="91"/>
    </row>
    <row r="157" spans="2:2" x14ac:dyDescent="0.3">
      <c r="B157" s="91"/>
    </row>
    <row r="158" spans="2:2" x14ac:dyDescent="0.3">
      <c r="B158" s="91"/>
    </row>
    <row r="159" spans="2:2" x14ac:dyDescent="0.3">
      <c r="B159" s="91"/>
    </row>
    <row r="160" spans="2:2" x14ac:dyDescent="0.3">
      <c r="B160" s="91"/>
    </row>
    <row r="161" spans="2:2" x14ac:dyDescent="0.3">
      <c r="B161" s="91"/>
    </row>
    <row r="162" spans="2:2" x14ac:dyDescent="0.3">
      <c r="B162" s="91"/>
    </row>
    <row r="163" spans="2:2" x14ac:dyDescent="0.3">
      <c r="B163" s="91"/>
    </row>
    <row r="164" spans="2:2" x14ac:dyDescent="0.3">
      <c r="B164" s="91"/>
    </row>
    <row r="165" spans="2:2" x14ac:dyDescent="0.3">
      <c r="B165" s="91"/>
    </row>
    <row r="166" spans="2:2" x14ac:dyDescent="0.3">
      <c r="B166" s="91"/>
    </row>
    <row r="167" spans="2:2" x14ac:dyDescent="0.3">
      <c r="B167" s="91"/>
    </row>
    <row r="168" spans="2:2" x14ac:dyDescent="0.3">
      <c r="B168" s="91"/>
    </row>
    <row r="169" spans="2:2" x14ac:dyDescent="0.3">
      <c r="B169" s="91"/>
    </row>
    <row r="170" spans="2:2" x14ac:dyDescent="0.3">
      <c r="B170" s="91"/>
    </row>
    <row r="171" spans="2:2" x14ac:dyDescent="0.3">
      <c r="B171" s="91"/>
    </row>
    <row r="172" spans="2:2" x14ac:dyDescent="0.3">
      <c r="B172" s="91"/>
    </row>
    <row r="173" spans="2:2" x14ac:dyDescent="0.3">
      <c r="B173" s="91"/>
    </row>
    <row r="174" spans="2:2" x14ac:dyDescent="0.3">
      <c r="B174" s="91"/>
    </row>
    <row r="175" spans="2:2" x14ac:dyDescent="0.3">
      <c r="B175" s="91"/>
    </row>
    <row r="176" spans="2:2" x14ac:dyDescent="0.3">
      <c r="B176" s="91"/>
    </row>
    <row r="177" spans="2:2" x14ac:dyDescent="0.3">
      <c r="B177" s="91"/>
    </row>
    <row r="178" spans="2:2" x14ac:dyDescent="0.3">
      <c r="B178" s="91"/>
    </row>
    <row r="179" spans="2:2" x14ac:dyDescent="0.3">
      <c r="B179" s="91"/>
    </row>
    <row r="180" spans="2:2" x14ac:dyDescent="0.3">
      <c r="B180" s="91"/>
    </row>
    <row r="181" spans="2:2" x14ac:dyDescent="0.3">
      <c r="B181" s="91"/>
    </row>
    <row r="182" spans="2:2" x14ac:dyDescent="0.3">
      <c r="B182" s="91"/>
    </row>
    <row r="183" spans="2:2" x14ac:dyDescent="0.3">
      <c r="B183" s="91"/>
    </row>
    <row r="184" spans="2:2" x14ac:dyDescent="0.3">
      <c r="B184" s="91"/>
    </row>
    <row r="185" spans="2:2" x14ac:dyDescent="0.3">
      <c r="B185" s="91"/>
    </row>
    <row r="186" spans="2:2" x14ac:dyDescent="0.3">
      <c r="B186" s="91"/>
    </row>
    <row r="187" spans="2:2" x14ac:dyDescent="0.3">
      <c r="B187" s="91"/>
    </row>
    <row r="188" spans="2:2" x14ac:dyDescent="0.3">
      <c r="B188" s="91"/>
    </row>
    <row r="189" spans="2:2" x14ac:dyDescent="0.3">
      <c r="B189" s="91"/>
    </row>
    <row r="190" spans="2:2" x14ac:dyDescent="0.3">
      <c r="B190" s="91"/>
    </row>
    <row r="191" spans="2:2" x14ac:dyDescent="0.3">
      <c r="B191" s="91"/>
    </row>
    <row r="192" spans="2:2" x14ac:dyDescent="0.3">
      <c r="B192" s="91"/>
    </row>
    <row r="193" spans="2:2" x14ac:dyDescent="0.3">
      <c r="B193" s="91"/>
    </row>
    <row r="194" spans="2:2" x14ac:dyDescent="0.3">
      <c r="B194" s="91"/>
    </row>
    <row r="195" spans="2:2" x14ac:dyDescent="0.3">
      <c r="B195" s="91"/>
    </row>
    <row r="196" spans="2:2" x14ac:dyDescent="0.3">
      <c r="B196" s="91"/>
    </row>
    <row r="197" spans="2:2" x14ac:dyDescent="0.3">
      <c r="B197" s="91"/>
    </row>
    <row r="198" spans="2:2" x14ac:dyDescent="0.3">
      <c r="B198" s="91"/>
    </row>
    <row r="199" spans="2:2" x14ac:dyDescent="0.3">
      <c r="B199" s="91"/>
    </row>
    <row r="200" spans="2:2" x14ac:dyDescent="0.3">
      <c r="B200" s="91"/>
    </row>
    <row r="201" spans="2:2" x14ac:dyDescent="0.3">
      <c r="B201" s="91"/>
    </row>
    <row r="202" spans="2:2" x14ac:dyDescent="0.3">
      <c r="B202" s="91"/>
    </row>
    <row r="203" spans="2:2" x14ac:dyDescent="0.3">
      <c r="B203" s="91"/>
    </row>
    <row r="204" spans="2:2" x14ac:dyDescent="0.3">
      <c r="B204" s="91"/>
    </row>
    <row r="205" spans="2:2" x14ac:dyDescent="0.3">
      <c r="B205" s="91"/>
    </row>
    <row r="206" spans="2:2" x14ac:dyDescent="0.3">
      <c r="B206" s="91"/>
    </row>
    <row r="207" spans="2:2" x14ac:dyDescent="0.3">
      <c r="B207" s="91"/>
    </row>
    <row r="208" spans="2:2" x14ac:dyDescent="0.3">
      <c r="B208" s="91"/>
    </row>
    <row r="209" spans="2:2" x14ac:dyDescent="0.3">
      <c r="B209" s="91"/>
    </row>
    <row r="210" spans="2:2" x14ac:dyDescent="0.3">
      <c r="B210" s="91"/>
    </row>
    <row r="211" spans="2:2" x14ac:dyDescent="0.3">
      <c r="B211" s="91"/>
    </row>
    <row r="212" spans="2:2" x14ac:dyDescent="0.3">
      <c r="B212" s="91"/>
    </row>
    <row r="213" spans="2:2" x14ac:dyDescent="0.3">
      <c r="B213" s="91"/>
    </row>
    <row r="214" spans="2:2" x14ac:dyDescent="0.3">
      <c r="B214" s="91"/>
    </row>
    <row r="215" spans="2:2" x14ac:dyDescent="0.3">
      <c r="B215" s="91"/>
    </row>
    <row r="216" spans="2:2" x14ac:dyDescent="0.3">
      <c r="B216" s="91"/>
    </row>
    <row r="217" spans="2:2" x14ac:dyDescent="0.3">
      <c r="B217" s="91"/>
    </row>
    <row r="218" spans="2:2" x14ac:dyDescent="0.3">
      <c r="B218" s="91"/>
    </row>
    <row r="219" spans="2:2" x14ac:dyDescent="0.3">
      <c r="B219" s="91"/>
    </row>
    <row r="220" spans="2:2" x14ac:dyDescent="0.3">
      <c r="B220" s="91"/>
    </row>
    <row r="221" spans="2:2" x14ac:dyDescent="0.3">
      <c r="B221" s="91"/>
    </row>
    <row r="222" spans="2:2" x14ac:dyDescent="0.3">
      <c r="B222" s="91"/>
    </row>
    <row r="223" spans="2:2" x14ac:dyDescent="0.3">
      <c r="B223" s="91"/>
    </row>
    <row r="224" spans="2:2" x14ac:dyDescent="0.3">
      <c r="B224" s="91"/>
    </row>
    <row r="225" spans="2:2" x14ac:dyDescent="0.3">
      <c r="B225" s="91"/>
    </row>
    <row r="226" spans="2:2" x14ac:dyDescent="0.3">
      <c r="B226" s="91"/>
    </row>
    <row r="227" spans="2:2" x14ac:dyDescent="0.3">
      <c r="B227" s="91"/>
    </row>
    <row r="228" spans="2:2" x14ac:dyDescent="0.3">
      <c r="B228" s="91"/>
    </row>
    <row r="229" spans="2:2" x14ac:dyDescent="0.3">
      <c r="B229" s="91"/>
    </row>
    <row r="230" spans="2:2" x14ac:dyDescent="0.3">
      <c r="B230" s="91"/>
    </row>
    <row r="231" spans="2:2" x14ac:dyDescent="0.3">
      <c r="B231" s="91"/>
    </row>
    <row r="232" spans="2:2" x14ac:dyDescent="0.3">
      <c r="B232" s="91"/>
    </row>
    <row r="233" spans="2:2" x14ac:dyDescent="0.3">
      <c r="B233" s="91"/>
    </row>
    <row r="234" spans="2:2" x14ac:dyDescent="0.3">
      <c r="B234" s="91"/>
    </row>
    <row r="235" spans="2:2" x14ac:dyDescent="0.3">
      <c r="B235" s="91"/>
    </row>
    <row r="236" spans="2:2" x14ac:dyDescent="0.3">
      <c r="B236" s="91"/>
    </row>
    <row r="237" spans="2:2" x14ac:dyDescent="0.3">
      <c r="B237" s="91"/>
    </row>
    <row r="238" spans="2:2" x14ac:dyDescent="0.3">
      <c r="B238" s="91"/>
    </row>
    <row r="239" spans="2:2" x14ac:dyDescent="0.3">
      <c r="B239" s="91"/>
    </row>
    <row r="240" spans="2:2" x14ac:dyDescent="0.3">
      <c r="B240" s="91"/>
    </row>
    <row r="241" spans="2:2" x14ac:dyDescent="0.3">
      <c r="B241" s="91"/>
    </row>
    <row r="242" spans="2:2" x14ac:dyDescent="0.3">
      <c r="B242" s="91"/>
    </row>
    <row r="243" spans="2:2" x14ac:dyDescent="0.3">
      <c r="B243" s="91"/>
    </row>
    <row r="244" spans="2:2" x14ac:dyDescent="0.3">
      <c r="B244" s="91"/>
    </row>
    <row r="245" spans="2:2" x14ac:dyDescent="0.3">
      <c r="B245" s="91"/>
    </row>
    <row r="246" spans="2:2" x14ac:dyDescent="0.3">
      <c r="B246" s="91"/>
    </row>
    <row r="247" spans="2:2" x14ac:dyDescent="0.3">
      <c r="B247" s="91"/>
    </row>
    <row r="248" spans="2:2" x14ac:dyDescent="0.3">
      <c r="B248" s="91"/>
    </row>
    <row r="249" spans="2:2" x14ac:dyDescent="0.3">
      <c r="B249" s="91"/>
    </row>
    <row r="250" spans="2:2" x14ac:dyDescent="0.3">
      <c r="B250" s="91"/>
    </row>
    <row r="251" spans="2:2" x14ac:dyDescent="0.3">
      <c r="B251" s="91"/>
    </row>
    <row r="252" spans="2:2" x14ac:dyDescent="0.3">
      <c r="B252" s="91"/>
    </row>
    <row r="253" spans="2:2" x14ac:dyDescent="0.3">
      <c r="B253" s="91"/>
    </row>
    <row r="254" spans="2:2" x14ac:dyDescent="0.3">
      <c r="B254" s="91"/>
    </row>
    <row r="255" spans="2:2" x14ac:dyDescent="0.3">
      <c r="B255" s="91"/>
    </row>
    <row r="256" spans="2:2" x14ac:dyDescent="0.3">
      <c r="B256" s="91"/>
    </row>
    <row r="257" spans="2:2" x14ac:dyDescent="0.3">
      <c r="B257" s="91"/>
    </row>
    <row r="258" spans="2:2" x14ac:dyDescent="0.3">
      <c r="B258" s="91"/>
    </row>
    <row r="259" spans="2:2" x14ac:dyDescent="0.3">
      <c r="B259" s="91"/>
    </row>
    <row r="260" spans="2:2" x14ac:dyDescent="0.3">
      <c r="B260" s="91"/>
    </row>
  </sheetData>
  <sheetProtection password="91E6" sheet="1" objects="1" scenarios="1" autoFilter="0" pivotTables="0"/>
  <autoFilter ref="A10:W10"/>
  <mergeCells count="8">
    <mergeCell ref="H5:J5"/>
    <mergeCell ref="U4:V4"/>
    <mergeCell ref="K5:L5"/>
    <mergeCell ref="M5:N5"/>
    <mergeCell ref="U5:V5"/>
    <mergeCell ref="S5:T5"/>
    <mergeCell ref="Q5:R5"/>
    <mergeCell ref="O5:P5"/>
  </mergeCells>
  <pageMargins left="0.75" right="0.75" top="1" bottom="1" header="0" footer="0"/>
  <pageSetup orientation="portrait" horizontalDpi="4294967293" verticalDpi="4294967293"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dimension ref="A1:AD77"/>
  <sheetViews>
    <sheetView topLeftCell="R1" zoomScaleNormal="100" workbookViewId="0">
      <selection activeCell="T61" sqref="T61"/>
    </sheetView>
  </sheetViews>
  <sheetFormatPr baseColWidth="10" defaultRowHeight="13.5" x14ac:dyDescent="0.3"/>
  <cols>
    <col min="1" max="1" width="0" style="32" hidden="1" customWidth="1"/>
    <col min="2" max="2" width="8.85546875" style="32" hidden="1" customWidth="1"/>
    <col min="3" max="3" width="10.140625" style="32" hidden="1" customWidth="1"/>
    <col min="4" max="4" width="32.140625" style="32" hidden="1" customWidth="1"/>
    <col min="5" max="5" width="29.7109375" style="32" hidden="1" customWidth="1"/>
    <col min="6" max="6" width="6" style="32" hidden="1" customWidth="1"/>
    <col min="7" max="7" width="7.140625" style="32" hidden="1" customWidth="1"/>
    <col min="8" max="8" width="6.42578125" style="196" hidden="1" customWidth="1"/>
    <col min="9" max="10" width="8.42578125" style="124" hidden="1" customWidth="1"/>
    <col min="11" max="11" width="8.42578125" style="125" hidden="1" customWidth="1"/>
    <col min="12" max="13" width="8.42578125" style="33" hidden="1" customWidth="1"/>
    <col min="14" max="14" width="8.42578125" style="125" hidden="1" customWidth="1"/>
    <col min="15" max="15" width="0" style="33" hidden="1" customWidth="1"/>
    <col min="16" max="17" width="0" style="32" hidden="1" customWidth="1"/>
    <col min="18" max="18" width="11.42578125" style="32"/>
    <col min="19" max="19" width="22.28515625" style="32" customWidth="1"/>
    <col min="20" max="20" width="22.85546875" style="32" customWidth="1"/>
    <col min="21" max="16384" width="11.42578125" style="32"/>
  </cols>
  <sheetData>
    <row r="1" spans="1:30" x14ac:dyDescent="0.3">
      <c r="B1" s="194"/>
      <c r="C1" s="194"/>
    </row>
    <row r="2" spans="1:30" x14ac:dyDescent="0.3">
      <c r="B2" s="194"/>
      <c r="C2" s="194"/>
    </row>
    <row r="3" spans="1:30" ht="12" customHeight="1" x14ac:dyDescent="0.3">
      <c r="A3" s="31"/>
      <c r="B3" s="27"/>
      <c r="C3" s="27"/>
      <c r="D3" s="27"/>
      <c r="E3" s="27"/>
      <c r="F3" s="27"/>
      <c r="G3" s="27"/>
      <c r="H3" s="197"/>
      <c r="I3" s="307" t="s">
        <v>246</v>
      </c>
      <c r="J3" s="308"/>
      <c r="K3" s="309"/>
      <c r="L3" s="310" t="s">
        <v>247</v>
      </c>
      <c r="M3" s="311"/>
      <c r="N3" s="311"/>
    </row>
    <row r="4" spans="1:30" s="119" customFormat="1" x14ac:dyDescent="0.3">
      <c r="B4" s="119" t="s">
        <v>245</v>
      </c>
      <c r="C4" s="119" t="s">
        <v>60</v>
      </c>
      <c r="D4" s="120" t="s">
        <v>42</v>
      </c>
      <c r="E4" s="120" t="s">
        <v>59</v>
      </c>
      <c r="F4" s="119" t="s">
        <v>243</v>
      </c>
      <c r="G4" s="119" t="s">
        <v>244</v>
      </c>
      <c r="H4" s="198"/>
      <c r="I4" s="126" t="s">
        <v>63</v>
      </c>
      <c r="J4" s="126" t="s">
        <v>62</v>
      </c>
      <c r="K4" s="127" t="s">
        <v>103</v>
      </c>
      <c r="L4" s="128" t="s">
        <v>63</v>
      </c>
      <c r="M4" s="128" t="s">
        <v>62</v>
      </c>
      <c r="N4" s="127" t="s">
        <v>103</v>
      </c>
      <c r="O4" s="128" t="s">
        <v>320</v>
      </c>
    </row>
    <row r="5" spans="1:30" hidden="1" x14ac:dyDescent="0.3">
      <c r="B5" s="32" t="s">
        <v>309</v>
      </c>
      <c r="C5" s="267">
        <v>50001</v>
      </c>
      <c r="D5" s="195" t="s">
        <v>318</v>
      </c>
      <c r="E5" s="195" t="s">
        <v>319</v>
      </c>
      <c r="F5" s="32">
        <v>2015</v>
      </c>
      <c r="G5" s="32">
        <v>3</v>
      </c>
      <c r="I5" s="129">
        <f>+COUNTIF(PROD_Holstein!$L$11:$L$60,COD_FIN!B5)</f>
        <v>0</v>
      </c>
      <c r="J5" s="129">
        <f>+COUNTIF(MER_Holstein!$Y$11:$Y$60,COD_FIN!B5)</f>
        <v>0</v>
      </c>
      <c r="K5" s="125">
        <f t="shared" ref="K5:K36" si="0">+I5+J5</f>
        <v>0</v>
      </c>
      <c r="L5" s="33">
        <f>+COUNTIF(PROD_Jersey!$M$11:$M$60,COD_FIN!B5)</f>
        <v>0</v>
      </c>
      <c r="M5" s="33">
        <f>+COUNTIF(MER_Jersey!$Y$11:$Y$60,COD_FIN!B5)</f>
        <v>0</v>
      </c>
      <c r="N5" s="125">
        <f t="shared" ref="N5:N36" si="1">+L5+M5</f>
        <v>0</v>
      </c>
      <c r="O5" s="33">
        <f t="shared" ref="O5:O36" si="2">+SUM(I5:J5,L5:M5)</f>
        <v>0</v>
      </c>
    </row>
    <row r="6" spans="1:30" s="268" customFormat="1" x14ac:dyDescent="0.3">
      <c r="B6" s="268" t="s">
        <v>146</v>
      </c>
      <c r="C6" s="267">
        <v>80001</v>
      </c>
      <c r="D6" s="269" t="s">
        <v>147</v>
      </c>
      <c r="E6" s="269" t="s">
        <v>234</v>
      </c>
      <c r="F6" s="268">
        <v>2016</v>
      </c>
      <c r="G6" s="268">
        <v>8</v>
      </c>
      <c r="H6" s="270"/>
      <c r="I6" s="271">
        <f>+COUNTIF(PROD_Holstein!$L$11:$L$60,COD_FIN!B6)</f>
        <v>2</v>
      </c>
      <c r="J6" s="271">
        <f>+COUNTIF(MER_Holstein!$Y$11:$Y$60,COD_FIN!B6)</f>
        <v>4</v>
      </c>
      <c r="K6" s="272">
        <f t="shared" si="0"/>
        <v>6</v>
      </c>
      <c r="L6" s="273">
        <f>+COUNTIF(PROD_Jersey!$M$11:$M$60,COD_FIN!B6)</f>
        <v>0</v>
      </c>
      <c r="M6" s="273">
        <f>+COUNTIF(MER_Jersey!$Y$11:$Y$60,COD_FIN!B6)</f>
        <v>1</v>
      </c>
      <c r="N6" s="272">
        <f t="shared" si="1"/>
        <v>1</v>
      </c>
      <c r="O6" s="273">
        <f t="shared" si="2"/>
        <v>7</v>
      </c>
    </row>
    <row r="7" spans="1:30" hidden="1" x14ac:dyDescent="0.3">
      <c r="B7" s="32" t="s">
        <v>237</v>
      </c>
      <c r="C7" s="121">
        <v>110001</v>
      </c>
      <c r="D7" s="195" t="s">
        <v>205</v>
      </c>
      <c r="E7" s="195" t="s">
        <v>205</v>
      </c>
      <c r="F7" s="32">
        <v>2016</v>
      </c>
      <c r="G7" s="32">
        <v>4</v>
      </c>
      <c r="I7" s="129">
        <f>+COUNTIF(PROD_Holstein!$L$11:$L$60,COD_FIN!B7)</f>
        <v>0</v>
      </c>
      <c r="J7" s="129">
        <f>+COUNTIF(MER_Holstein!$Y$11:$Y$60,COD_FIN!B7)</f>
        <v>0</v>
      </c>
      <c r="K7" s="125">
        <f t="shared" si="0"/>
        <v>0</v>
      </c>
      <c r="L7" s="33">
        <f>+COUNTIF(PROD_Jersey!$M$11:$M$60,COD_FIN!B7)</f>
        <v>1</v>
      </c>
      <c r="M7" s="33">
        <f>+COUNTIF(MER_Jersey!$Y$11:$Y$60,COD_FIN!B7)</f>
        <v>4</v>
      </c>
      <c r="N7" s="125">
        <f t="shared" si="1"/>
        <v>5</v>
      </c>
      <c r="O7" s="33">
        <f t="shared" si="2"/>
        <v>5</v>
      </c>
    </row>
    <row r="8" spans="1:30" s="268" customFormat="1" x14ac:dyDescent="0.3">
      <c r="B8" s="268" t="s">
        <v>58</v>
      </c>
      <c r="C8" s="267">
        <v>180001</v>
      </c>
      <c r="D8" s="269" t="s">
        <v>212</v>
      </c>
      <c r="E8" s="269" t="s">
        <v>213</v>
      </c>
      <c r="F8" s="268">
        <v>2016</v>
      </c>
      <c r="G8" s="268">
        <v>2</v>
      </c>
      <c r="H8" s="270"/>
      <c r="I8" s="271">
        <f>+COUNTIF(PROD_Holstein!$L$11:$L$60,COD_FIN!B8)</f>
        <v>8</v>
      </c>
      <c r="J8" s="271">
        <f>+COUNTIF(MER_Holstein!$Y$11:$Y$60,COD_FIN!B8)</f>
        <v>0</v>
      </c>
      <c r="K8" s="272">
        <f t="shared" si="0"/>
        <v>8</v>
      </c>
      <c r="L8" s="273">
        <f>+COUNTIF(PROD_Jersey!$M$11:$M$60,COD_FIN!B8)</f>
        <v>0</v>
      </c>
      <c r="M8" s="273">
        <f>+COUNTIF(MER_Jersey!$Y$11:$Y$60,COD_FIN!B8)</f>
        <v>0</v>
      </c>
      <c r="N8" s="272">
        <f t="shared" si="1"/>
        <v>0</v>
      </c>
      <c r="O8" s="273">
        <f t="shared" si="2"/>
        <v>8</v>
      </c>
    </row>
    <row r="9" spans="1:30" hidden="1" x14ac:dyDescent="0.3">
      <c r="B9" s="32" t="s">
        <v>57</v>
      </c>
      <c r="C9" s="121">
        <v>190001</v>
      </c>
      <c r="D9" s="195" t="s">
        <v>216</v>
      </c>
      <c r="E9" s="195" t="s">
        <v>217</v>
      </c>
      <c r="F9" s="32">
        <v>2016</v>
      </c>
      <c r="G9" s="32">
        <v>7</v>
      </c>
      <c r="I9" s="129">
        <f>+COUNTIF(PROD_Holstein!$L$11:$L$60,COD_FIN!B9)</f>
        <v>0</v>
      </c>
      <c r="J9" s="129">
        <f>+COUNTIF(MER_Holstein!$Y$11:$Y$60,COD_FIN!B9)</f>
        <v>0</v>
      </c>
      <c r="K9" s="125">
        <f t="shared" si="0"/>
        <v>0</v>
      </c>
      <c r="L9" s="33">
        <f>+COUNTIF(PROD_Jersey!$M$11:$M$60,COD_FIN!B9)</f>
        <v>0</v>
      </c>
      <c r="M9" s="33">
        <f>+COUNTIF(MER_Jersey!$Y$11:$Y$60,COD_FIN!B9)</f>
        <v>7</v>
      </c>
      <c r="N9" s="125">
        <f t="shared" si="1"/>
        <v>7</v>
      </c>
      <c r="O9" s="33">
        <f t="shared" si="2"/>
        <v>7</v>
      </c>
    </row>
    <row r="10" spans="1:30" hidden="1" x14ac:dyDescent="0.3">
      <c r="B10" s="32" t="s">
        <v>268</v>
      </c>
      <c r="C10" s="121">
        <v>410001</v>
      </c>
      <c r="D10" s="195" t="s">
        <v>350</v>
      </c>
      <c r="E10" s="195" t="s">
        <v>265</v>
      </c>
      <c r="F10" s="32">
        <v>2016</v>
      </c>
      <c r="G10" s="32">
        <v>3</v>
      </c>
      <c r="I10" s="129">
        <f>+COUNTIF(PROD_Holstein!$L$11:$L$60,COD_FIN!B10)</f>
        <v>0</v>
      </c>
      <c r="J10" s="129">
        <f>+COUNTIF(MER_Holstein!$Y$11:$Y$60,COD_FIN!B10)</f>
        <v>0</v>
      </c>
      <c r="K10" s="125">
        <f t="shared" si="0"/>
        <v>0</v>
      </c>
      <c r="L10" s="33">
        <f>+COUNTIF(PROD_Jersey!$M$11:$M$60,COD_FIN!B10)</f>
        <v>2</v>
      </c>
      <c r="M10" s="33">
        <f>+COUNTIF(MER_Jersey!$Y$11:$Y$60,COD_FIN!B10)</f>
        <v>0</v>
      </c>
      <c r="N10" s="125">
        <f t="shared" si="1"/>
        <v>2</v>
      </c>
      <c r="O10" s="33">
        <f t="shared" si="2"/>
        <v>2</v>
      </c>
    </row>
    <row r="11" spans="1:30" hidden="1" x14ac:dyDescent="0.3">
      <c r="B11" s="32" t="s">
        <v>269</v>
      </c>
      <c r="C11" s="121">
        <v>460001</v>
      </c>
      <c r="D11" s="195" t="s">
        <v>266</v>
      </c>
      <c r="E11" s="195" t="s">
        <v>267</v>
      </c>
      <c r="F11" s="32">
        <v>2016</v>
      </c>
      <c r="G11" s="32">
        <v>4</v>
      </c>
      <c r="I11" s="129">
        <f>+COUNTIF(PROD_Holstein!$L$11:$L$60,COD_FIN!B11)</f>
        <v>0</v>
      </c>
      <c r="J11" s="129">
        <f>+COUNTIF(MER_Holstein!$Y$11:$Y$60,COD_FIN!B11)</f>
        <v>0</v>
      </c>
      <c r="K11" s="125">
        <f t="shared" si="0"/>
        <v>0</v>
      </c>
      <c r="L11" s="33">
        <f>+COUNTIF(PROD_Jersey!$M$11:$M$60,COD_FIN!B11)</f>
        <v>1</v>
      </c>
      <c r="M11" s="33">
        <f>+COUNTIF(MER_Jersey!$Y$11:$Y$60,COD_FIN!B11)</f>
        <v>1</v>
      </c>
      <c r="N11" s="125">
        <f t="shared" si="1"/>
        <v>2</v>
      </c>
      <c r="O11" s="33">
        <f t="shared" si="2"/>
        <v>2</v>
      </c>
    </row>
    <row r="12" spans="1:30" s="268" customFormat="1" x14ac:dyDescent="0.3">
      <c r="B12" s="268" t="s">
        <v>55</v>
      </c>
      <c r="C12" s="267">
        <v>550003</v>
      </c>
      <c r="D12" s="269" t="s">
        <v>351</v>
      </c>
      <c r="E12" s="269" t="s">
        <v>352</v>
      </c>
      <c r="F12" s="268">
        <v>2016</v>
      </c>
      <c r="G12" s="268">
        <v>1</v>
      </c>
      <c r="H12" s="270"/>
      <c r="I12" s="271">
        <f>+COUNTIF(PROD_Holstein!$L$11:$L$60,COD_FIN!B12)</f>
        <v>6</v>
      </c>
      <c r="J12" s="271">
        <f>+COUNTIF(MER_Holstein!$Y$11:$Y$60,COD_FIN!B12)</f>
        <v>2</v>
      </c>
      <c r="K12" s="272">
        <f t="shared" si="0"/>
        <v>8</v>
      </c>
      <c r="L12" s="273">
        <f>+COUNTIF(PROD_Jersey!$M$11:$M$60,COD_FIN!B12)</f>
        <v>0</v>
      </c>
      <c r="M12" s="273">
        <f>+COUNTIF(MER_Jersey!$Y$11:$Y$60,COD_FIN!B12)</f>
        <v>2</v>
      </c>
      <c r="N12" s="272">
        <f t="shared" si="1"/>
        <v>2</v>
      </c>
      <c r="O12" s="273">
        <f t="shared" si="2"/>
        <v>10</v>
      </c>
    </row>
    <row r="13" spans="1:30" hidden="1" x14ac:dyDescent="0.3">
      <c r="B13" s="268" t="s">
        <v>279</v>
      </c>
      <c r="C13" s="267">
        <v>570001</v>
      </c>
      <c r="D13" s="269" t="s">
        <v>353</v>
      </c>
      <c r="E13" s="269" t="s">
        <v>354</v>
      </c>
      <c r="F13" s="268">
        <v>2016</v>
      </c>
      <c r="G13" s="268">
        <v>4</v>
      </c>
      <c r="H13" s="270"/>
      <c r="I13" s="129">
        <f>+COUNTIF(PROD_Holstein!$L$11:$L$60,COD_FIN!B13)</f>
        <v>0</v>
      </c>
      <c r="J13" s="129">
        <f>+COUNTIF(MER_Holstein!$Y$11:$Y$60,COD_FIN!B13)</f>
        <v>0</v>
      </c>
      <c r="K13" s="125">
        <f t="shared" si="0"/>
        <v>0</v>
      </c>
      <c r="L13" s="33">
        <f>+COUNTIF(PROD_Jersey!$M$11:$M$60,COD_FIN!B13)</f>
        <v>1</v>
      </c>
      <c r="M13" s="33">
        <f>+COUNTIF(MER_Jersey!$Y$11:$Y$60,COD_FIN!B13)</f>
        <v>0</v>
      </c>
      <c r="N13" s="125">
        <f t="shared" si="1"/>
        <v>1</v>
      </c>
      <c r="O13" s="33">
        <f t="shared" si="2"/>
        <v>1</v>
      </c>
    </row>
    <row r="14" spans="1:30" s="268" customFormat="1" hidden="1" x14ac:dyDescent="0.3">
      <c r="A14" s="32"/>
      <c r="B14" s="32" t="s">
        <v>145</v>
      </c>
      <c r="C14" s="267">
        <v>760001</v>
      </c>
      <c r="D14" s="195" t="s">
        <v>143</v>
      </c>
      <c r="E14" s="195" t="s">
        <v>144</v>
      </c>
      <c r="F14" s="32">
        <v>2015</v>
      </c>
      <c r="G14" s="32">
        <v>11</v>
      </c>
      <c r="H14" s="196"/>
      <c r="I14" s="129">
        <f>+COUNTIF(PROD_Holstein!$L$11:$L$60,COD_FIN!B14)</f>
        <v>0</v>
      </c>
      <c r="J14" s="129">
        <f>+COUNTIF(MER_Holstein!$Y$11:$Y$60,COD_FIN!B14)</f>
        <v>0</v>
      </c>
      <c r="K14" s="125">
        <f t="shared" si="0"/>
        <v>0</v>
      </c>
      <c r="L14" s="33">
        <f>+COUNTIF(PROD_Jersey!$M$11:$M$60,COD_FIN!B14)</f>
        <v>0</v>
      </c>
      <c r="M14" s="33">
        <f>+COUNTIF(MER_Jersey!$Y$11:$Y$60,COD_FIN!B14)</f>
        <v>0</v>
      </c>
      <c r="N14" s="125">
        <f t="shared" si="1"/>
        <v>0</v>
      </c>
      <c r="O14" s="33">
        <f t="shared" si="2"/>
        <v>0</v>
      </c>
      <c r="P14" s="32"/>
      <c r="Q14" s="32"/>
      <c r="R14" s="32"/>
      <c r="S14" s="32"/>
      <c r="T14" s="32"/>
      <c r="U14" s="32"/>
      <c r="V14" s="32"/>
      <c r="W14" s="32"/>
      <c r="X14" s="32"/>
      <c r="Y14" s="32"/>
      <c r="Z14" s="32"/>
      <c r="AA14" s="32"/>
      <c r="AB14" s="32"/>
      <c r="AC14" s="32"/>
      <c r="AD14" s="32"/>
    </row>
    <row r="15" spans="1:30" s="268" customFormat="1" x14ac:dyDescent="0.3">
      <c r="B15" s="268" t="s">
        <v>53</v>
      </c>
      <c r="C15" s="267">
        <v>990001</v>
      </c>
      <c r="D15" s="269" t="s">
        <v>235</v>
      </c>
      <c r="E15" s="269" t="s">
        <v>236</v>
      </c>
      <c r="F15" s="268">
        <v>2016</v>
      </c>
      <c r="G15" s="268">
        <v>7</v>
      </c>
      <c r="H15" s="270"/>
      <c r="I15" s="271">
        <f>+COUNTIF(PROD_Holstein!$L$11:$L$60,COD_FIN!B15)</f>
        <v>2</v>
      </c>
      <c r="J15" s="271">
        <f>+COUNTIF(MER_Holstein!$Y$11:$Y$60,COD_FIN!B15)</f>
        <v>0</v>
      </c>
      <c r="K15" s="272">
        <f t="shared" si="0"/>
        <v>2</v>
      </c>
      <c r="L15" s="273">
        <f>+COUNTIF(PROD_Jersey!$M$11:$M$60,COD_FIN!B15)</f>
        <v>0</v>
      </c>
      <c r="M15" s="273">
        <f>+COUNTIF(MER_Jersey!$Y$11:$Y$60,COD_FIN!B15)</f>
        <v>0</v>
      </c>
      <c r="N15" s="272">
        <f t="shared" si="1"/>
        <v>0</v>
      </c>
      <c r="O15" s="273">
        <f t="shared" si="2"/>
        <v>2</v>
      </c>
    </row>
    <row r="16" spans="1:30" hidden="1" x14ac:dyDescent="0.3">
      <c r="B16" s="32" t="s">
        <v>270</v>
      </c>
      <c r="C16" s="121">
        <v>1100001</v>
      </c>
      <c r="D16" s="195" t="s">
        <v>254</v>
      </c>
      <c r="E16" s="195" t="s">
        <v>255</v>
      </c>
      <c r="F16" s="32">
        <v>2016</v>
      </c>
      <c r="G16" s="32">
        <v>4</v>
      </c>
      <c r="I16" s="129">
        <f>+COUNTIF(PROD_Holstein!$L$11:$L$60,COD_FIN!B16)</f>
        <v>0</v>
      </c>
      <c r="J16" s="129">
        <f>+COUNTIF(MER_Holstein!$Y$11:$Y$60,COD_FIN!B16)</f>
        <v>0</v>
      </c>
      <c r="K16" s="125">
        <f t="shared" si="0"/>
        <v>0</v>
      </c>
      <c r="L16" s="33">
        <f>+COUNTIF(PROD_Jersey!$M$11:$M$60,COD_FIN!B16)</f>
        <v>0</v>
      </c>
      <c r="M16" s="33">
        <f>+COUNTIF(MER_Jersey!$Y$11:$Y$60,COD_FIN!B16)</f>
        <v>0</v>
      </c>
      <c r="N16" s="125">
        <f t="shared" si="1"/>
        <v>0</v>
      </c>
      <c r="O16" s="33">
        <f t="shared" si="2"/>
        <v>0</v>
      </c>
    </row>
    <row r="17" spans="1:30" hidden="1" x14ac:dyDescent="0.3">
      <c r="B17" s="32" t="s">
        <v>52</v>
      </c>
      <c r="C17" s="121">
        <v>1100002</v>
      </c>
      <c r="D17" s="195" t="s">
        <v>203</v>
      </c>
      <c r="E17" s="195" t="s">
        <v>204</v>
      </c>
      <c r="F17" s="32">
        <v>2014</v>
      </c>
      <c r="G17" s="32">
        <v>9</v>
      </c>
      <c r="I17" s="129">
        <f>+COUNTIF(PROD_Holstein!$L$11:$L$60,COD_FIN!B17)</f>
        <v>0</v>
      </c>
      <c r="J17" s="129">
        <f>+COUNTIF(MER_Holstein!$Y$11:$Y$60,COD_FIN!B17)</f>
        <v>0</v>
      </c>
      <c r="K17" s="125">
        <f t="shared" si="0"/>
        <v>0</v>
      </c>
      <c r="L17" s="33">
        <f>+COUNTIF(PROD_Jersey!$M$11:$M$60,COD_FIN!B17)</f>
        <v>0</v>
      </c>
      <c r="M17" s="33">
        <f>+COUNTIF(MER_Jersey!$Y$11:$Y$60,COD_FIN!B17)</f>
        <v>0</v>
      </c>
      <c r="N17" s="125">
        <f t="shared" si="1"/>
        <v>0</v>
      </c>
      <c r="O17" s="33">
        <f t="shared" si="2"/>
        <v>0</v>
      </c>
    </row>
    <row r="18" spans="1:30" hidden="1" x14ac:dyDescent="0.3">
      <c r="B18" s="32" t="s">
        <v>141</v>
      </c>
      <c r="C18" s="121">
        <v>1130001</v>
      </c>
      <c r="D18" s="195" t="s">
        <v>206</v>
      </c>
      <c r="E18" s="195" t="s">
        <v>207</v>
      </c>
      <c r="F18" s="32">
        <v>2015</v>
      </c>
      <c r="G18" s="32">
        <v>2</v>
      </c>
      <c r="I18" s="129">
        <f>+COUNTIF(PROD_Holstein!$L$11:$L$60,COD_FIN!B18)</f>
        <v>0</v>
      </c>
      <c r="J18" s="129">
        <f>+COUNTIF(MER_Holstein!$Y$11:$Y$60,COD_FIN!B18)</f>
        <v>0</v>
      </c>
      <c r="K18" s="125">
        <f t="shared" si="0"/>
        <v>0</v>
      </c>
      <c r="L18" s="33">
        <f>+COUNTIF(PROD_Jersey!$M$11:$M$60,COD_FIN!B18)</f>
        <v>0</v>
      </c>
      <c r="M18" s="33">
        <f>+COUNTIF(MER_Jersey!$Y$11:$Y$60,COD_FIN!B18)</f>
        <v>0</v>
      </c>
      <c r="N18" s="125">
        <f t="shared" si="1"/>
        <v>0</v>
      </c>
      <c r="O18" s="33">
        <f t="shared" si="2"/>
        <v>0</v>
      </c>
    </row>
    <row r="19" spans="1:30" hidden="1" x14ac:dyDescent="0.3">
      <c r="B19" s="32" t="s">
        <v>51</v>
      </c>
      <c r="C19" s="121">
        <v>1260001</v>
      </c>
      <c r="D19" s="195" t="s">
        <v>208</v>
      </c>
      <c r="E19" s="195" t="s">
        <v>209</v>
      </c>
      <c r="F19" s="32">
        <v>2016</v>
      </c>
      <c r="G19" s="32">
        <v>7</v>
      </c>
      <c r="I19" s="129">
        <f>+COUNTIF(PROD_Holstein!$L$11:$L$60,COD_FIN!B19)</f>
        <v>0</v>
      </c>
      <c r="J19" s="129">
        <f>+COUNTIF(MER_Holstein!$Y$11:$Y$60,COD_FIN!B19)</f>
        <v>0</v>
      </c>
      <c r="K19" s="125">
        <f t="shared" si="0"/>
        <v>0</v>
      </c>
      <c r="L19" s="33">
        <f>+COUNTIF(PROD_Jersey!$M$11:$M$60,COD_FIN!B19)</f>
        <v>0</v>
      </c>
      <c r="M19" s="33">
        <f>+COUNTIF(MER_Jersey!$Y$11:$Y$60,COD_FIN!B19)</f>
        <v>1</v>
      </c>
      <c r="N19" s="125">
        <f t="shared" si="1"/>
        <v>1</v>
      </c>
      <c r="O19" s="33">
        <f t="shared" si="2"/>
        <v>1</v>
      </c>
    </row>
    <row r="20" spans="1:30" hidden="1" x14ac:dyDescent="0.3">
      <c r="B20" s="32" t="s">
        <v>341</v>
      </c>
      <c r="C20" s="121">
        <v>1640001</v>
      </c>
      <c r="D20" s="195" t="s">
        <v>339</v>
      </c>
      <c r="E20" s="195" t="s">
        <v>340</v>
      </c>
      <c r="F20" s="32">
        <v>2015</v>
      </c>
      <c r="G20" s="32">
        <v>7</v>
      </c>
      <c r="I20" s="129">
        <f>+COUNTIF(PROD_Holstein!$L$11:$L$60,COD_FIN!B20)</f>
        <v>0</v>
      </c>
      <c r="J20" s="129">
        <f>+COUNTIF(MER_Holstein!$Y$11:$Y$60,COD_FIN!B20)</f>
        <v>0</v>
      </c>
      <c r="K20" s="125">
        <f t="shared" si="0"/>
        <v>0</v>
      </c>
      <c r="L20" s="33">
        <f>+COUNTIF(PROD_Jersey!$M$11:$M$60,COD_FIN!B20)</f>
        <v>0</v>
      </c>
      <c r="M20" s="33">
        <f>+COUNTIF(MER_Jersey!$Y$11:$Y$60,COD_FIN!B20)</f>
        <v>0</v>
      </c>
      <c r="N20" s="125">
        <f t="shared" si="1"/>
        <v>0</v>
      </c>
      <c r="O20" s="33">
        <f t="shared" si="2"/>
        <v>0</v>
      </c>
    </row>
    <row r="21" spans="1:30" hidden="1" x14ac:dyDescent="0.3">
      <c r="B21" s="268" t="s">
        <v>388</v>
      </c>
      <c r="C21" s="267">
        <v>1710003</v>
      </c>
      <c r="D21" s="269" t="s">
        <v>386</v>
      </c>
      <c r="E21" s="269" t="s">
        <v>387</v>
      </c>
      <c r="F21" s="268">
        <v>2016</v>
      </c>
      <c r="G21" s="268">
        <v>2</v>
      </c>
      <c r="H21" s="270"/>
      <c r="I21" s="129">
        <f>+COUNTIF(PROD_Holstein!$L$11:$L$60,COD_FIN!B21)</f>
        <v>0</v>
      </c>
      <c r="J21" s="129">
        <f>+COUNTIF(MER_Holstein!$Y$11:$Y$60,COD_FIN!B21)</f>
        <v>0</v>
      </c>
      <c r="K21" s="125">
        <f t="shared" si="0"/>
        <v>0</v>
      </c>
      <c r="L21" s="33">
        <f>+COUNTIF(PROD_Jersey!$M$11:$M$60,COD_FIN!B21)</f>
        <v>4</v>
      </c>
      <c r="M21" s="33">
        <f>+COUNTIF(MER_Jersey!$Y$11:$Y$60,COD_FIN!B21)</f>
        <v>0</v>
      </c>
      <c r="N21" s="125">
        <f t="shared" si="1"/>
        <v>4</v>
      </c>
      <c r="O21" s="33">
        <f t="shared" si="2"/>
        <v>4</v>
      </c>
    </row>
    <row r="22" spans="1:30" s="268" customFormat="1" hidden="1" x14ac:dyDescent="0.3">
      <c r="A22" s="32"/>
      <c r="B22" s="32" t="s">
        <v>142</v>
      </c>
      <c r="C22" s="121">
        <v>1800001</v>
      </c>
      <c r="D22" s="195" t="s">
        <v>210</v>
      </c>
      <c r="E22" s="195" t="s">
        <v>211</v>
      </c>
      <c r="F22" s="32">
        <v>2015</v>
      </c>
      <c r="G22" s="32">
        <v>8</v>
      </c>
      <c r="H22" s="196"/>
      <c r="I22" s="129">
        <f>+COUNTIF(PROD_Holstein!$L$11:$L$60,COD_FIN!B22)</f>
        <v>0</v>
      </c>
      <c r="J22" s="129">
        <f>+COUNTIF(MER_Holstein!$Y$11:$Y$60,COD_FIN!B22)</f>
        <v>0</v>
      </c>
      <c r="K22" s="125">
        <f t="shared" si="0"/>
        <v>0</v>
      </c>
      <c r="L22" s="33">
        <f>+COUNTIF(PROD_Jersey!$M$11:$M$60,COD_FIN!B22)</f>
        <v>0</v>
      </c>
      <c r="M22" s="33">
        <f>+COUNTIF(MER_Jersey!$Y$11:$Y$60,COD_FIN!B22)</f>
        <v>0</v>
      </c>
      <c r="N22" s="125">
        <f t="shared" si="1"/>
        <v>0</v>
      </c>
      <c r="O22" s="33">
        <f t="shared" si="2"/>
        <v>0</v>
      </c>
      <c r="P22" s="32"/>
      <c r="Q22" s="32"/>
      <c r="R22" s="32"/>
      <c r="S22" s="32"/>
      <c r="T22" s="32"/>
      <c r="U22" s="32"/>
      <c r="V22" s="32"/>
      <c r="W22" s="32"/>
      <c r="X22" s="32"/>
      <c r="Y22" s="32"/>
      <c r="Z22" s="32"/>
      <c r="AA22" s="32"/>
      <c r="AB22" s="32"/>
      <c r="AC22" s="32"/>
      <c r="AD22" s="32"/>
    </row>
    <row r="23" spans="1:30" hidden="1" x14ac:dyDescent="0.3">
      <c r="B23" s="32" t="s">
        <v>87</v>
      </c>
      <c r="C23" s="121">
        <v>1890027</v>
      </c>
      <c r="D23" s="195" t="s">
        <v>214</v>
      </c>
      <c r="E23" s="195" t="s">
        <v>215</v>
      </c>
      <c r="F23" s="32">
        <v>2014</v>
      </c>
      <c r="G23" s="32">
        <v>12</v>
      </c>
      <c r="I23" s="129">
        <f>+COUNTIF(PROD_Holstein!$L$11:$L$60,COD_FIN!B23)</f>
        <v>0</v>
      </c>
      <c r="J23" s="129">
        <f>+COUNTIF(MER_Holstein!$Y$11:$Y$60,COD_FIN!B23)</f>
        <v>0</v>
      </c>
      <c r="K23" s="125">
        <f t="shared" si="0"/>
        <v>0</v>
      </c>
      <c r="L23" s="33">
        <f>+COUNTIF(PROD_Jersey!$M$11:$M$60,COD_FIN!B23)</f>
        <v>0</v>
      </c>
      <c r="M23" s="33">
        <f>+COUNTIF(MER_Jersey!$Y$11:$Y$60,COD_FIN!B23)</f>
        <v>0</v>
      </c>
      <c r="N23" s="125">
        <f t="shared" si="1"/>
        <v>0</v>
      </c>
      <c r="O23" s="33">
        <f t="shared" si="2"/>
        <v>0</v>
      </c>
    </row>
    <row r="24" spans="1:30" hidden="1" x14ac:dyDescent="0.3">
      <c r="B24" s="32" t="s">
        <v>272</v>
      </c>
      <c r="C24" s="121">
        <v>1890029</v>
      </c>
      <c r="D24" s="195" t="s">
        <v>258</v>
      </c>
      <c r="E24" s="195" t="s">
        <v>259</v>
      </c>
      <c r="F24" s="32">
        <v>2016</v>
      </c>
      <c r="G24" s="32">
        <v>2</v>
      </c>
      <c r="I24" s="129">
        <f>+COUNTIF(PROD_Holstein!$L$11:$L$60,COD_FIN!B24)</f>
        <v>0</v>
      </c>
      <c r="J24" s="129">
        <f>+COUNTIF(MER_Holstein!$Y$11:$Y$60,COD_FIN!B24)</f>
        <v>0</v>
      </c>
      <c r="K24" s="125">
        <f t="shared" si="0"/>
        <v>0</v>
      </c>
      <c r="L24" s="33">
        <f>+COUNTIF(PROD_Jersey!$M$11:$M$60,COD_FIN!B24)</f>
        <v>2</v>
      </c>
      <c r="M24" s="33">
        <f>+COUNTIF(MER_Jersey!$Y$11:$Y$60,COD_FIN!B24)</f>
        <v>0</v>
      </c>
      <c r="N24" s="125">
        <f t="shared" si="1"/>
        <v>2</v>
      </c>
      <c r="O24" s="33">
        <f t="shared" si="2"/>
        <v>2</v>
      </c>
    </row>
    <row r="25" spans="1:30" hidden="1" x14ac:dyDescent="0.3">
      <c r="B25" s="268" t="s">
        <v>397</v>
      </c>
      <c r="C25" s="267">
        <v>1910015</v>
      </c>
      <c r="D25" s="269" t="s">
        <v>389</v>
      </c>
      <c r="E25" s="269" t="s">
        <v>390</v>
      </c>
      <c r="F25" s="268">
        <v>2016</v>
      </c>
      <c r="G25" s="268">
        <v>7</v>
      </c>
      <c r="H25" s="270"/>
      <c r="I25" s="129">
        <f>+COUNTIF(PROD_Holstein!$L$11:$L$60,COD_FIN!B25)</f>
        <v>0</v>
      </c>
      <c r="J25" s="129">
        <f>+COUNTIF(MER_Holstein!$Y$11:$Y$60,COD_FIN!B25)</f>
        <v>0</v>
      </c>
      <c r="K25" s="125">
        <f t="shared" si="0"/>
        <v>0</v>
      </c>
      <c r="L25" s="33">
        <f>+COUNTIF(PROD_Jersey!$M$11:$M$60,COD_FIN!B25)</f>
        <v>0</v>
      </c>
      <c r="M25" s="33">
        <f>+COUNTIF(MER_Jersey!$Y$11:$Y$60,COD_FIN!B25)</f>
        <v>0</v>
      </c>
      <c r="N25" s="125">
        <f t="shared" si="1"/>
        <v>0</v>
      </c>
      <c r="O25" s="33">
        <f t="shared" si="2"/>
        <v>0</v>
      </c>
    </row>
    <row r="26" spans="1:30" s="268" customFormat="1" hidden="1" x14ac:dyDescent="0.3">
      <c r="A26" s="32"/>
      <c r="B26" s="32" t="s">
        <v>327</v>
      </c>
      <c r="C26" s="121">
        <v>1910117</v>
      </c>
      <c r="D26" s="195" t="s">
        <v>325</v>
      </c>
      <c r="E26" s="195" t="s">
        <v>326</v>
      </c>
      <c r="F26" s="32">
        <v>2015</v>
      </c>
      <c r="G26" s="32">
        <v>4</v>
      </c>
      <c r="H26" s="196"/>
      <c r="I26" s="129">
        <f>+COUNTIF(PROD_Holstein!$L$11:$L$60,COD_FIN!B26)</f>
        <v>0</v>
      </c>
      <c r="J26" s="129">
        <f>+COUNTIF(MER_Holstein!$Y$11:$Y$60,COD_FIN!B26)</f>
        <v>0</v>
      </c>
      <c r="K26" s="125">
        <f t="shared" si="0"/>
        <v>0</v>
      </c>
      <c r="L26" s="33">
        <f>+COUNTIF(PROD_Jersey!$M$11:$M$60,COD_FIN!B26)</f>
        <v>0</v>
      </c>
      <c r="M26" s="33">
        <f>+COUNTIF(MER_Jersey!$Y$11:$Y$60,COD_FIN!B26)</f>
        <v>0</v>
      </c>
      <c r="N26" s="125">
        <f t="shared" si="1"/>
        <v>0</v>
      </c>
      <c r="O26" s="33">
        <f t="shared" si="2"/>
        <v>0</v>
      </c>
      <c r="P26" s="32"/>
      <c r="Q26" s="32"/>
      <c r="R26" s="32"/>
      <c r="S26" s="32"/>
      <c r="T26" s="32"/>
      <c r="U26" s="32"/>
      <c r="V26" s="32"/>
      <c r="W26" s="32"/>
      <c r="X26" s="32"/>
      <c r="Y26" s="32"/>
      <c r="Z26" s="32"/>
      <c r="AA26" s="32"/>
      <c r="AB26" s="32"/>
      <c r="AC26" s="32"/>
      <c r="AD26" s="32"/>
    </row>
    <row r="27" spans="1:30" hidden="1" x14ac:dyDescent="0.3">
      <c r="B27" s="32" t="s">
        <v>50</v>
      </c>
      <c r="C27" s="121">
        <v>1960026</v>
      </c>
      <c r="D27" s="195" t="s">
        <v>260</v>
      </c>
      <c r="E27" s="195" t="s">
        <v>261</v>
      </c>
      <c r="F27" s="32">
        <v>2015</v>
      </c>
      <c r="G27" s="32">
        <v>3</v>
      </c>
      <c r="I27" s="129">
        <f>+COUNTIF(PROD_Holstein!$L$11:$L$60,COD_FIN!B27)</f>
        <v>0</v>
      </c>
      <c r="J27" s="129">
        <f>+COUNTIF(MER_Holstein!$Y$11:$Y$60,COD_FIN!B27)</f>
        <v>0</v>
      </c>
      <c r="K27" s="125">
        <f t="shared" si="0"/>
        <v>0</v>
      </c>
      <c r="L27" s="33">
        <f>+COUNTIF(PROD_Jersey!$M$11:$M$60,COD_FIN!B27)</f>
        <v>0</v>
      </c>
      <c r="M27" s="33">
        <f>+COUNTIF(MER_Jersey!$Y$11:$Y$60,COD_FIN!B27)</f>
        <v>0</v>
      </c>
      <c r="N27" s="125">
        <f t="shared" si="1"/>
        <v>0</v>
      </c>
      <c r="O27" s="33">
        <f t="shared" si="2"/>
        <v>0</v>
      </c>
    </row>
    <row r="28" spans="1:30" hidden="1" x14ac:dyDescent="0.3">
      <c r="B28" s="32" t="s">
        <v>64</v>
      </c>
      <c r="C28" s="121">
        <v>1960035</v>
      </c>
      <c r="D28" s="195" t="s">
        <v>218</v>
      </c>
      <c r="E28" s="195" t="s">
        <v>219</v>
      </c>
      <c r="F28" s="32">
        <v>2014</v>
      </c>
      <c r="G28" s="32">
        <v>11</v>
      </c>
      <c r="I28" s="129">
        <f>+COUNTIF(PROD_Holstein!$L$11:$L$60,COD_FIN!B28)</f>
        <v>0</v>
      </c>
      <c r="J28" s="129">
        <f>+COUNTIF(MER_Holstein!$Y$11:$Y$60,COD_FIN!B28)</f>
        <v>0</v>
      </c>
      <c r="K28" s="125">
        <f t="shared" si="0"/>
        <v>0</v>
      </c>
      <c r="L28" s="33">
        <f>+COUNTIF(PROD_Jersey!$M$11:$M$60,COD_FIN!B28)</f>
        <v>0</v>
      </c>
      <c r="M28" s="33">
        <f>+COUNTIF(MER_Jersey!$Y$11:$Y$60,COD_FIN!B28)</f>
        <v>0</v>
      </c>
      <c r="N28" s="125">
        <f t="shared" si="1"/>
        <v>0</v>
      </c>
      <c r="O28" s="33">
        <f t="shared" si="2"/>
        <v>0</v>
      </c>
    </row>
    <row r="29" spans="1:30" hidden="1" x14ac:dyDescent="0.3">
      <c r="B29" s="32" t="s">
        <v>238</v>
      </c>
      <c r="C29" s="121">
        <v>1960040</v>
      </c>
      <c r="D29" s="195" t="s">
        <v>220</v>
      </c>
      <c r="E29" s="195" t="s">
        <v>220</v>
      </c>
      <c r="F29" s="32">
        <v>2016</v>
      </c>
      <c r="G29" s="32">
        <v>7</v>
      </c>
      <c r="I29" s="129">
        <f>+COUNTIF(PROD_Holstein!$L$11:$L$60,COD_FIN!B29)</f>
        <v>0</v>
      </c>
      <c r="J29" s="129">
        <f>+COUNTIF(MER_Holstein!$Y$11:$Y$60,COD_FIN!B29)</f>
        <v>0</v>
      </c>
      <c r="K29" s="125">
        <f t="shared" si="0"/>
        <v>0</v>
      </c>
      <c r="L29" s="33">
        <f>+COUNTIF(PROD_Jersey!$M$11:$M$60,COD_FIN!B29)</f>
        <v>0</v>
      </c>
      <c r="M29" s="33">
        <f>+COUNTIF(MER_Jersey!$Y$11:$Y$60,COD_FIN!B29)</f>
        <v>6</v>
      </c>
      <c r="N29" s="125">
        <f t="shared" si="1"/>
        <v>6</v>
      </c>
      <c r="O29" s="33">
        <f t="shared" si="2"/>
        <v>6</v>
      </c>
    </row>
    <row r="30" spans="1:30" hidden="1" x14ac:dyDescent="0.3">
      <c r="B30" s="32" t="s">
        <v>239</v>
      </c>
      <c r="C30" s="121">
        <v>2120001</v>
      </c>
      <c r="D30" s="195" t="s">
        <v>221</v>
      </c>
      <c r="E30" s="195" t="s">
        <v>221</v>
      </c>
      <c r="F30" s="32">
        <v>2015</v>
      </c>
      <c r="G30" s="32">
        <v>5</v>
      </c>
      <c r="I30" s="129">
        <f>+COUNTIF(PROD_Holstein!$L$11:$L$60,COD_FIN!B30)</f>
        <v>0</v>
      </c>
      <c r="J30" s="129">
        <f>+COUNTIF(MER_Holstein!$Y$11:$Y$60,COD_FIN!B30)</f>
        <v>0</v>
      </c>
      <c r="K30" s="125">
        <f t="shared" si="0"/>
        <v>0</v>
      </c>
      <c r="L30" s="33">
        <f>+COUNTIF(PROD_Jersey!$M$11:$M$60,COD_FIN!B30)</f>
        <v>0</v>
      </c>
      <c r="M30" s="33">
        <f>+COUNTIF(MER_Jersey!$Y$11:$Y$60,COD_FIN!B30)</f>
        <v>0</v>
      </c>
      <c r="N30" s="125">
        <f t="shared" si="1"/>
        <v>0</v>
      </c>
      <c r="O30" s="33">
        <f t="shared" si="2"/>
        <v>0</v>
      </c>
    </row>
    <row r="31" spans="1:30" hidden="1" x14ac:dyDescent="0.3">
      <c r="B31" s="32" t="s">
        <v>273</v>
      </c>
      <c r="C31" s="121">
        <v>2120010</v>
      </c>
      <c r="D31" s="195" t="s">
        <v>262</v>
      </c>
      <c r="E31" s="195" t="s">
        <v>262</v>
      </c>
      <c r="F31" s="32">
        <v>2015</v>
      </c>
      <c r="G31" s="32">
        <v>5</v>
      </c>
      <c r="I31" s="129">
        <f>+COUNTIF(PROD_Holstein!$L$11:$L$60,COD_FIN!B31)</f>
        <v>0</v>
      </c>
      <c r="J31" s="129">
        <f>+COUNTIF(MER_Holstein!$Y$11:$Y$60,COD_FIN!B31)</f>
        <v>0</v>
      </c>
      <c r="K31" s="125">
        <f t="shared" si="0"/>
        <v>0</v>
      </c>
      <c r="L31" s="33">
        <f>+COUNTIF(PROD_Jersey!$M$11:$M$60,COD_FIN!B31)</f>
        <v>0</v>
      </c>
      <c r="M31" s="33">
        <f>+COUNTIF(MER_Jersey!$Y$11:$Y$60,COD_FIN!B31)</f>
        <v>2</v>
      </c>
      <c r="N31" s="125">
        <f t="shared" si="1"/>
        <v>2</v>
      </c>
      <c r="O31" s="33">
        <f t="shared" si="2"/>
        <v>2</v>
      </c>
    </row>
    <row r="32" spans="1:30" hidden="1" x14ac:dyDescent="0.3">
      <c r="B32" s="32" t="s">
        <v>324</v>
      </c>
      <c r="C32" s="193">
        <v>2250001</v>
      </c>
      <c r="D32" s="195" t="s">
        <v>322</v>
      </c>
      <c r="E32" s="195" t="s">
        <v>323</v>
      </c>
      <c r="F32" s="32">
        <v>2016</v>
      </c>
      <c r="G32" s="32">
        <v>7</v>
      </c>
      <c r="I32" s="129">
        <f>+COUNTIF(PROD_Holstein!$L$11:$L$60,COD_FIN!B32)</f>
        <v>0</v>
      </c>
      <c r="J32" s="129">
        <f>+COUNTIF(MER_Holstein!$Y$11:$Y$60,COD_FIN!B32)</f>
        <v>0</v>
      </c>
      <c r="K32" s="125">
        <f t="shared" si="0"/>
        <v>0</v>
      </c>
      <c r="L32" s="33">
        <f>+COUNTIF(PROD_Jersey!$M$11:$M$60,COD_FIN!B32)</f>
        <v>0</v>
      </c>
      <c r="M32" s="33">
        <f>+COUNTIF(MER_Jersey!$Y$11:$Y$60,COD_FIN!B32)</f>
        <v>0</v>
      </c>
      <c r="N32" s="125">
        <f t="shared" si="1"/>
        <v>0</v>
      </c>
      <c r="O32" s="33">
        <f t="shared" si="2"/>
        <v>0</v>
      </c>
    </row>
    <row r="33" spans="1:30" hidden="1" x14ac:dyDescent="0.3">
      <c r="B33" s="32" t="s">
        <v>343</v>
      </c>
      <c r="C33" s="193">
        <v>2330001</v>
      </c>
      <c r="D33" s="195" t="s">
        <v>342</v>
      </c>
      <c r="E33" s="195" t="s">
        <v>342</v>
      </c>
      <c r="F33" s="32">
        <v>2016</v>
      </c>
      <c r="G33" s="32">
        <v>1</v>
      </c>
      <c r="I33" s="129">
        <f>+COUNTIF(PROD_Holstein!$L$11:$L$60,COD_FIN!B33)</f>
        <v>0</v>
      </c>
      <c r="J33" s="129">
        <f>+COUNTIF(MER_Holstein!$Y$11:$Y$60,COD_FIN!B33)</f>
        <v>0</v>
      </c>
      <c r="K33" s="125">
        <f t="shared" si="0"/>
        <v>0</v>
      </c>
      <c r="L33" s="33">
        <f>+COUNTIF(PROD_Jersey!$M$11:$M$60,COD_FIN!B33)</f>
        <v>2</v>
      </c>
      <c r="M33" s="33">
        <f>+COUNTIF(MER_Jersey!$Y$11:$Y$60,COD_FIN!B33)</f>
        <v>0</v>
      </c>
      <c r="N33" s="125">
        <f t="shared" si="1"/>
        <v>2</v>
      </c>
      <c r="O33" s="33">
        <f t="shared" si="2"/>
        <v>2</v>
      </c>
    </row>
    <row r="34" spans="1:30" hidden="1" x14ac:dyDescent="0.3">
      <c r="B34" s="32" t="s">
        <v>48</v>
      </c>
      <c r="C34" s="121">
        <v>2580001</v>
      </c>
      <c r="D34" s="195" t="s">
        <v>222</v>
      </c>
      <c r="E34" s="195" t="s">
        <v>223</v>
      </c>
      <c r="F34" s="32">
        <v>2016</v>
      </c>
      <c r="G34" s="32">
        <v>7</v>
      </c>
      <c r="I34" s="129">
        <f>+COUNTIF(PROD_Holstein!$L$11:$L$60,COD_FIN!B34)</f>
        <v>0</v>
      </c>
      <c r="J34" s="129">
        <f>+COUNTIF(MER_Holstein!$Y$11:$Y$60,COD_FIN!B34)</f>
        <v>0</v>
      </c>
      <c r="K34" s="125">
        <f t="shared" si="0"/>
        <v>0</v>
      </c>
      <c r="L34" s="33">
        <f>+COUNTIF(PROD_Jersey!$M$11:$M$60,COD_FIN!B34)</f>
        <v>0</v>
      </c>
      <c r="M34" s="33">
        <f>+COUNTIF(MER_Jersey!$Y$11:$Y$60,COD_FIN!B34)</f>
        <v>0</v>
      </c>
      <c r="N34" s="125">
        <f t="shared" si="1"/>
        <v>0</v>
      </c>
      <c r="O34" s="33">
        <f t="shared" si="2"/>
        <v>0</v>
      </c>
    </row>
    <row r="35" spans="1:30" s="268" customFormat="1" x14ac:dyDescent="0.3">
      <c r="B35" s="268" t="s">
        <v>392</v>
      </c>
      <c r="C35" s="267">
        <v>2660001</v>
      </c>
      <c r="D35" s="269" t="s">
        <v>391</v>
      </c>
      <c r="E35" s="269" t="s">
        <v>396</v>
      </c>
      <c r="F35" s="268">
        <v>2016</v>
      </c>
      <c r="G35" s="268">
        <v>6</v>
      </c>
      <c r="H35" s="270"/>
      <c r="I35" s="271">
        <f>+COUNTIF(PROD_Holstein!$L$11:$L$60,COD_FIN!B35)</f>
        <v>1</v>
      </c>
      <c r="J35" s="271">
        <f>+COUNTIF(MER_Holstein!$Y$11:$Y$60,COD_FIN!B35)</f>
        <v>0</v>
      </c>
      <c r="K35" s="272">
        <f t="shared" si="0"/>
        <v>1</v>
      </c>
      <c r="L35" s="273">
        <f>+COUNTIF(PROD_Jersey!$M$11:$M$60,COD_FIN!B35)</f>
        <v>0</v>
      </c>
      <c r="M35" s="273">
        <f>+COUNTIF(MER_Jersey!$Y$11:$Y$60,COD_FIN!B35)</f>
        <v>0</v>
      </c>
      <c r="N35" s="272">
        <f t="shared" si="1"/>
        <v>0</v>
      </c>
      <c r="O35" s="273">
        <f t="shared" si="2"/>
        <v>1</v>
      </c>
    </row>
    <row r="36" spans="1:30" s="268" customFormat="1" hidden="1" x14ac:dyDescent="0.3">
      <c r="A36" s="32"/>
      <c r="B36" s="32" t="s">
        <v>330</v>
      </c>
      <c r="C36" s="121">
        <v>2750001</v>
      </c>
      <c r="D36" s="195" t="s">
        <v>328</v>
      </c>
      <c r="E36" s="195" t="s">
        <v>329</v>
      </c>
      <c r="F36" s="32">
        <v>2015</v>
      </c>
      <c r="G36" s="32">
        <v>5</v>
      </c>
      <c r="H36" s="196"/>
      <c r="I36" s="129">
        <f>+COUNTIF(PROD_Holstein!$L$11:$L$60,COD_FIN!B36)</f>
        <v>0</v>
      </c>
      <c r="J36" s="129">
        <f>+COUNTIF(MER_Holstein!$Y$11:$Y$60,COD_FIN!B36)</f>
        <v>0</v>
      </c>
      <c r="K36" s="125">
        <f t="shared" si="0"/>
        <v>0</v>
      </c>
      <c r="L36" s="33">
        <f>+COUNTIF(PROD_Jersey!$M$11:$M$60,COD_FIN!B36)</f>
        <v>0</v>
      </c>
      <c r="M36" s="33">
        <f>+COUNTIF(MER_Jersey!$Y$11:$Y$60,COD_FIN!B36)</f>
        <v>0</v>
      </c>
      <c r="N36" s="125">
        <f t="shared" si="1"/>
        <v>0</v>
      </c>
      <c r="O36" s="33">
        <f t="shared" si="2"/>
        <v>0</v>
      </c>
      <c r="P36" s="32"/>
      <c r="Q36" s="32"/>
      <c r="R36" s="32"/>
      <c r="S36" s="32"/>
      <c r="T36" s="32"/>
      <c r="U36" s="32"/>
      <c r="V36" s="32"/>
      <c r="W36" s="32"/>
      <c r="X36" s="32"/>
      <c r="Y36" s="32"/>
      <c r="Z36" s="32"/>
      <c r="AA36" s="32"/>
      <c r="AB36" s="32"/>
      <c r="AC36" s="32"/>
      <c r="AD36" s="32"/>
    </row>
    <row r="37" spans="1:30" s="268" customFormat="1" x14ac:dyDescent="0.3">
      <c r="B37" s="268" t="s">
        <v>240</v>
      </c>
      <c r="C37" s="267">
        <v>2760001</v>
      </c>
      <c r="D37" s="269" t="s">
        <v>224</v>
      </c>
      <c r="E37" s="269" t="s">
        <v>225</v>
      </c>
      <c r="F37" s="268">
        <v>2016</v>
      </c>
      <c r="G37" s="268">
        <v>7</v>
      </c>
      <c r="H37" s="270"/>
      <c r="I37" s="271">
        <f>+COUNTIF(PROD_Holstein!$L$11:$L$60,COD_FIN!B37)</f>
        <v>0</v>
      </c>
      <c r="J37" s="271">
        <f>+COUNTIF(MER_Holstein!$Y$11:$Y$60,COD_FIN!B37)</f>
        <v>1</v>
      </c>
      <c r="K37" s="272">
        <f t="shared" ref="K37:K56" si="3">+I37+J37</f>
        <v>1</v>
      </c>
      <c r="L37" s="273">
        <f>+COUNTIF(PROD_Jersey!$M$11:$M$60,COD_FIN!B37)</f>
        <v>0</v>
      </c>
      <c r="M37" s="273">
        <f>+COUNTIF(MER_Jersey!$Y$11:$Y$60,COD_FIN!B37)</f>
        <v>0</v>
      </c>
      <c r="N37" s="272">
        <f t="shared" ref="N37:N56" si="4">+L37+M37</f>
        <v>0</v>
      </c>
      <c r="O37" s="273">
        <f t="shared" ref="O37:O56" si="5">+SUM(I37:J37,L37:M37)</f>
        <v>1</v>
      </c>
    </row>
    <row r="38" spans="1:30" s="268" customFormat="1" x14ac:dyDescent="0.3">
      <c r="B38" s="268" t="s">
        <v>47</v>
      </c>
      <c r="C38" s="267">
        <v>2840001</v>
      </c>
      <c r="D38" s="269" t="s">
        <v>226</v>
      </c>
      <c r="E38" s="269" t="s">
        <v>227</v>
      </c>
      <c r="F38" s="268">
        <v>2016</v>
      </c>
      <c r="G38" s="268">
        <v>8</v>
      </c>
      <c r="H38" s="270"/>
      <c r="I38" s="271">
        <f>+COUNTIF(PROD_Holstein!$L$11:$L$60,COD_FIN!B38)</f>
        <v>7</v>
      </c>
      <c r="J38" s="271">
        <f>+COUNTIF(MER_Holstein!$Y$11:$Y$60,COD_FIN!B38)</f>
        <v>9</v>
      </c>
      <c r="K38" s="272">
        <f t="shared" si="3"/>
        <v>16</v>
      </c>
      <c r="L38" s="273">
        <f>+COUNTIF(PROD_Jersey!$M$11:$M$60,COD_FIN!B38)</f>
        <v>0</v>
      </c>
      <c r="M38" s="273">
        <f>+COUNTIF(MER_Jersey!$Y$11:$Y$60,COD_FIN!B38)</f>
        <v>0</v>
      </c>
      <c r="N38" s="272">
        <f t="shared" si="4"/>
        <v>0</v>
      </c>
      <c r="O38" s="273">
        <f t="shared" si="5"/>
        <v>16</v>
      </c>
    </row>
    <row r="39" spans="1:30" hidden="1" x14ac:dyDescent="0.3">
      <c r="B39" s="32" t="s">
        <v>274</v>
      </c>
      <c r="C39" s="121">
        <v>2850002</v>
      </c>
      <c r="D39" s="195" t="s">
        <v>263</v>
      </c>
      <c r="E39" s="195" t="s">
        <v>264</v>
      </c>
      <c r="F39" s="32">
        <v>2016</v>
      </c>
      <c r="G39" s="32">
        <v>7</v>
      </c>
      <c r="I39" s="129">
        <f>+COUNTIF(PROD_Holstein!$L$11:$L$60,COD_FIN!B39)</f>
        <v>0</v>
      </c>
      <c r="J39" s="129">
        <f>+COUNTIF(MER_Holstein!$Y$11:$Y$60,COD_FIN!B39)</f>
        <v>0</v>
      </c>
      <c r="K39" s="125">
        <f t="shared" si="3"/>
        <v>0</v>
      </c>
      <c r="L39" s="33">
        <f>+COUNTIF(PROD_Jersey!$M$11:$M$60,COD_FIN!B39)</f>
        <v>0</v>
      </c>
      <c r="M39" s="33">
        <f>+COUNTIF(MER_Jersey!$Y$11:$Y$60,COD_FIN!B39)</f>
        <v>4</v>
      </c>
      <c r="N39" s="125">
        <f t="shared" si="4"/>
        <v>4</v>
      </c>
      <c r="O39" s="33">
        <f t="shared" si="5"/>
        <v>4</v>
      </c>
    </row>
    <row r="40" spans="1:30" hidden="1" x14ac:dyDescent="0.3">
      <c r="B40" s="32" t="s">
        <v>275</v>
      </c>
      <c r="C40" s="121">
        <v>3040001</v>
      </c>
      <c r="D40" s="195" t="s">
        <v>228</v>
      </c>
      <c r="E40" s="195" t="s">
        <v>229</v>
      </c>
      <c r="F40" s="32">
        <v>2013</v>
      </c>
      <c r="G40" s="32">
        <v>6</v>
      </c>
      <c r="I40" s="129">
        <f>+COUNTIF(PROD_Holstein!$L$11:$L$60,COD_FIN!B40)</f>
        <v>0</v>
      </c>
      <c r="J40" s="129">
        <f>+COUNTIF(MER_Holstein!$Y$11:$Y$60,COD_FIN!B40)</f>
        <v>0</v>
      </c>
      <c r="K40" s="125">
        <f t="shared" si="3"/>
        <v>0</v>
      </c>
      <c r="L40" s="33">
        <f>+COUNTIF(PROD_Jersey!$M$11:$M$60,COD_FIN!B40)</f>
        <v>0</v>
      </c>
      <c r="M40" s="33">
        <f>+COUNTIF(MER_Jersey!$Y$11:$Y$60,COD_FIN!B40)</f>
        <v>0</v>
      </c>
      <c r="N40" s="125">
        <f t="shared" si="4"/>
        <v>0</v>
      </c>
      <c r="O40" s="33">
        <f t="shared" si="5"/>
        <v>0</v>
      </c>
    </row>
    <row r="41" spans="1:30" hidden="1" x14ac:dyDescent="0.3">
      <c r="B41" s="32" t="s">
        <v>346</v>
      </c>
      <c r="C41" s="121">
        <v>3180001</v>
      </c>
      <c r="D41" s="195" t="s">
        <v>344</v>
      </c>
      <c r="E41" s="195" t="s">
        <v>345</v>
      </c>
      <c r="F41" s="32">
        <v>2015</v>
      </c>
      <c r="G41" s="32">
        <v>4</v>
      </c>
      <c r="I41" s="129">
        <f>+COUNTIF(PROD_Holstein!$L$11:$L$60,COD_FIN!B41)</f>
        <v>0</v>
      </c>
      <c r="J41" s="129">
        <f>+COUNTIF(MER_Holstein!$Y$11:$Y$60,COD_FIN!B41)</f>
        <v>0</v>
      </c>
      <c r="K41" s="125">
        <f t="shared" si="3"/>
        <v>0</v>
      </c>
      <c r="L41" s="33">
        <f>+COUNTIF(PROD_Jersey!$M$11:$M$60,COD_FIN!B41)</f>
        <v>0</v>
      </c>
      <c r="M41" s="33">
        <f>+COUNTIF(MER_Jersey!$Y$11:$Y$60,COD_FIN!B41)</f>
        <v>0</v>
      </c>
      <c r="N41" s="125">
        <f t="shared" si="4"/>
        <v>0</v>
      </c>
      <c r="O41" s="33">
        <f t="shared" si="5"/>
        <v>0</v>
      </c>
    </row>
    <row r="42" spans="1:30" s="268" customFormat="1" x14ac:dyDescent="0.3">
      <c r="B42" s="268" t="s">
        <v>49</v>
      </c>
      <c r="C42" s="267">
        <v>3600001</v>
      </c>
      <c r="D42" s="269" t="s">
        <v>230</v>
      </c>
      <c r="E42" s="269" t="s">
        <v>231</v>
      </c>
      <c r="F42" s="268">
        <v>2016</v>
      </c>
      <c r="G42" s="268">
        <v>7</v>
      </c>
      <c r="H42" s="270"/>
      <c r="I42" s="271">
        <f>+COUNTIF(PROD_Holstein!$L$11:$L$60,COD_FIN!B42)</f>
        <v>8</v>
      </c>
      <c r="J42" s="271">
        <f>+COUNTIF(MER_Holstein!$Y$11:$Y$60,COD_FIN!B42)</f>
        <v>26</v>
      </c>
      <c r="K42" s="272">
        <f t="shared" si="3"/>
        <v>34</v>
      </c>
      <c r="L42" s="273">
        <f>+COUNTIF(PROD_Jersey!$M$11:$M$60,COD_FIN!B42)</f>
        <v>0</v>
      </c>
      <c r="M42" s="273">
        <f>+COUNTIF(MER_Jersey!$Y$11:$Y$60,COD_FIN!B42)</f>
        <v>0</v>
      </c>
      <c r="N42" s="272">
        <f t="shared" si="4"/>
        <v>0</v>
      </c>
      <c r="O42" s="273">
        <f t="shared" si="5"/>
        <v>34</v>
      </c>
    </row>
    <row r="43" spans="1:30" hidden="1" x14ac:dyDescent="0.3">
      <c r="B43" s="32" t="s">
        <v>140</v>
      </c>
      <c r="C43" s="267">
        <v>3870014</v>
      </c>
      <c r="D43" s="195" t="s">
        <v>232</v>
      </c>
      <c r="E43" s="195" t="s">
        <v>233</v>
      </c>
      <c r="F43" s="32">
        <v>2016</v>
      </c>
      <c r="G43" s="32">
        <v>5</v>
      </c>
      <c r="I43" s="129">
        <f>+COUNTIF(PROD_Holstein!$L$11:$L$60,COD_FIN!B43)</f>
        <v>0</v>
      </c>
      <c r="J43" s="129">
        <f>+COUNTIF(MER_Holstein!$Y$11:$Y$60,COD_FIN!B43)</f>
        <v>0</v>
      </c>
      <c r="K43" s="125">
        <f t="shared" si="3"/>
        <v>0</v>
      </c>
      <c r="L43" s="33">
        <f>+COUNTIF(PROD_Jersey!$M$11:$M$60,COD_FIN!B43)</f>
        <v>0</v>
      </c>
      <c r="M43" s="33">
        <f>+COUNTIF(MER_Jersey!$Y$11:$Y$60,COD_FIN!B43)</f>
        <v>0</v>
      </c>
      <c r="N43" s="125">
        <f t="shared" si="4"/>
        <v>0</v>
      </c>
      <c r="O43" s="33">
        <f t="shared" si="5"/>
        <v>0</v>
      </c>
    </row>
    <row r="44" spans="1:30" hidden="1" x14ac:dyDescent="0.3">
      <c r="B44" s="32" t="s">
        <v>276</v>
      </c>
      <c r="C44" s="121">
        <v>100970001</v>
      </c>
      <c r="D44" s="195" t="s">
        <v>248</v>
      </c>
      <c r="E44" s="195" t="s">
        <v>249</v>
      </c>
      <c r="F44" s="32">
        <v>2016</v>
      </c>
      <c r="G44" s="32">
        <v>2</v>
      </c>
      <c r="I44" s="129">
        <f>+COUNTIF(PROD_Holstein!$L$11:$L$60,COD_FIN!B44)</f>
        <v>0</v>
      </c>
      <c r="J44" s="129">
        <f>+COUNTIF(MER_Holstein!$Y$11:$Y$60,COD_FIN!B44)</f>
        <v>0</v>
      </c>
      <c r="K44" s="125">
        <f t="shared" si="3"/>
        <v>0</v>
      </c>
      <c r="L44" s="33">
        <f>+COUNTIF(PROD_Jersey!$M$11:$M$60,COD_FIN!B44)</f>
        <v>0</v>
      </c>
      <c r="M44" s="33">
        <f>+COUNTIF(MER_Jersey!$Y$11:$Y$60,COD_FIN!B44)</f>
        <v>0</v>
      </c>
      <c r="N44" s="125">
        <f t="shared" si="4"/>
        <v>0</v>
      </c>
      <c r="O44" s="33">
        <f t="shared" si="5"/>
        <v>0</v>
      </c>
    </row>
    <row r="45" spans="1:30" s="268" customFormat="1" x14ac:dyDescent="0.3">
      <c r="B45" s="268" t="s">
        <v>61</v>
      </c>
      <c r="C45" s="267">
        <v>102960001</v>
      </c>
      <c r="D45" s="269" t="s">
        <v>355</v>
      </c>
      <c r="E45" s="269" t="s">
        <v>356</v>
      </c>
      <c r="F45" s="268">
        <v>2016</v>
      </c>
      <c r="G45" s="268">
        <v>8</v>
      </c>
      <c r="H45" s="270"/>
      <c r="I45" s="271">
        <f>+COUNTIF(PROD_Holstein!$L$11:$L$60,COD_FIN!B45)</f>
        <v>7</v>
      </c>
      <c r="J45" s="271">
        <f>+COUNTIF(MER_Holstein!$Y$11:$Y$60,COD_FIN!B45)</f>
        <v>5</v>
      </c>
      <c r="K45" s="272">
        <f t="shared" si="3"/>
        <v>12</v>
      </c>
      <c r="L45" s="273">
        <f>+COUNTIF(PROD_Jersey!$M$11:$M$60,COD_FIN!B45)</f>
        <v>0</v>
      </c>
      <c r="M45" s="273">
        <f>+COUNTIF(MER_Jersey!$Y$11:$Y$60,COD_FIN!B45)</f>
        <v>8</v>
      </c>
      <c r="N45" s="272">
        <f t="shared" si="4"/>
        <v>8</v>
      </c>
      <c r="O45" s="273">
        <f t="shared" si="5"/>
        <v>20</v>
      </c>
    </row>
    <row r="46" spans="1:30" hidden="1" x14ac:dyDescent="0.3">
      <c r="B46" s="32" t="s">
        <v>277</v>
      </c>
      <c r="C46" s="121">
        <v>104890001</v>
      </c>
      <c r="D46" s="195" t="s">
        <v>250</v>
      </c>
      <c r="E46" s="195" t="s">
        <v>251</v>
      </c>
      <c r="F46" s="32">
        <v>2016</v>
      </c>
      <c r="G46" s="32">
        <v>7</v>
      </c>
      <c r="I46" s="129">
        <f>+COUNTIF(PROD_Holstein!$L$11:$L$60,COD_FIN!B46)</f>
        <v>0</v>
      </c>
      <c r="J46" s="129">
        <f>+COUNTIF(MER_Holstein!$Y$11:$Y$60,COD_FIN!B46)</f>
        <v>0</v>
      </c>
      <c r="K46" s="125">
        <f t="shared" si="3"/>
        <v>0</v>
      </c>
      <c r="L46" s="33">
        <f>+COUNTIF(PROD_Jersey!$M$11:$M$60,COD_FIN!B46)</f>
        <v>26</v>
      </c>
      <c r="M46" s="33">
        <f>+COUNTIF(MER_Jersey!$Y$11:$Y$60,COD_FIN!B46)</f>
        <v>0</v>
      </c>
      <c r="N46" s="125">
        <f t="shared" si="4"/>
        <v>26</v>
      </c>
      <c r="O46" s="33">
        <f t="shared" si="5"/>
        <v>26</v>
      </c>
    </row>
    <row r="47" spans="1:30" hidden="1" x14ac:dyDescent="0.3">
      <c r="B47" s="32" t="s">
        <v>86</v>
      </c>
      <c r="C47" s="121">
        <v>104900001</v>
      </c>
      <c r="D47" s="195" t="s">
        <v>193</v>
      </c>
      <c r="E47" s="195" t="s">
        <v>194</v>
      </c>
      <c r="F47" s="32">
        <v>2016</v>
      </c>
      <c r="G47" s="32">
        <v>8</v>
      </c>
      <c r="I47" s="129">
        <f>+COUNTIF(PROD_Holstein!$L$11:$L$60,COD_FIN!B47)</f>
        <v>0</v>
      </c>
      <c r="J47" s="129">
        <f>+COUNTIF(MER_Holstein!$Y$11:$Y$60,COD_FIN!B47)</f>
        <v>0</v>
      </c>
      <c r="K47" s="125">
        <f t="shared" si="3"/>
        <v>0</v>
      </c>
      <c r="L47" s="33">
        <f>+COUNTIF(PROD_Jersey!$M$11:$M$60,COD_FIN!B47)</f>
        <v>0</v>
      </c>
      <c r="M47" s="33">
        <f>+COUNTIF(MER_Jersey!$Y$11:$Y$60,COD_FIN!B47)</f>
        <v>0</v>
      </c>
      <c r="N47" s="125">
        <f t="shared" si="4"/>
        <v>0</v>
      </c>
      <c r="O47" s="33">
        <f t="shared" si="5"/>
        <v>0</v>
      </c>
    </row>
    <row r="48" spans="1:30" hidden="1" x14ac:dyDescent="0.3">
      <c r="B48" s="32" t="s">
        <v>241</v>
      </c>
      <c r="C48" s="121">
        <v>106050001</v>
      </c>
      <c r="D48" s="195" t="s">
        <v>195</v>
      </c>
      <c r="E48" s="195" t="s">
        <v>196</v>
      </c>
      <c r="F48" s="32">
        <v>2016</v>
      </c>
      <c r="G48" s="32">
        <v>2</v>
      </c>
      <c r="I48" s="129">
        <f>+COUNTIF(PROD_Holstein!$L$11:$L$60,COD_FIN!B48)</f>
        <v>0</v>
      </c>
      <c r="J48" s="129">
        <f>+COUNTIF(MER_Holstein!$Y$11:$Y$60,COD_FIN!B48)</f>
        <v>0</v>
      </c>
      <c r="K48" s="125">
        <f t="shared" si="3"/>
        <v>0</v>
      </c>
      <c r="L48" s="33">
        <f>+COUNTIF(PROD_Jersey!$M$11:$M$60,COD_FIN!B48)</f>
        <v>0</v>
      </c>
      <c r="M48" s="33">
        <f>+COUNTIF(MER_Jersey!$Y$11:$Y$60,COD_FIN!B48)</f>
        <v>0</v>
      </c>
      <c r="N48" s="125">
        <f t="shared" si="4"/>
        <v>0</v>
      </c>
      <c r="O48" s="33">
        <f t="shared" si="5"/>
        <v>0</v>
      </c>
    </row>
    <row r="49" spans="1:30" s="268" customFormat="1" x14ac:dyDescent="0.3">
      <c r="B49" s="268" t="s">
        <v>54</v>
      </c>
      <c r="C49" s="267">
        <v>106500002</v>
      </c>
      <c r="D49" s="269" t="s">
        <v>197</v>
      </c>
      <c r="E49" s="269" t="s">
        <v>198</v>
      </c>
      <c r="F49" s="268">
        <v>2016</v>
      </c>
      <c r="G49" s="268">
        <v>6</v>
      </c>
      <c r="H49" s="270"/>
      <c r="I49" s="271">
        <f>+COUNTIF(PROD_Holstein!$L$11:$L$60,COD_FIN!B49)</f>
        <v>3</v>
      </c>
      <c r="J49" s="271">
        <f>+COUNTIF(MER_Holstein!$Y$11:$Y$60,COD_FIN!B49)</f>
        <v>2</v>
      </c>
      <c r="K49" s="272">
        <f t="shared" si="3"/>
        <v>5</v>
      </c>
      <c r="L49" s="273">
        <f>+COUNTIF(PROD_Jersey!$M$11:$M$60,COD_FIN!B49)</f>
        <v>0</v>
      </c>
      <c r="M49" s="273">
        <f>+COUNTIF(MER_Jersey!$Y$11:$Y$60,COD_FIN!B49)</f>
        <v>0</v>
      </c>
      <c r="N49" s="272">
        <f t="shared" si="4"/>
        <v>0</v>
      </c>
      <c r="O49" s="273">
        <f t="shared" si="5"/>
        <v>5</v>
      </c>
    </row>
    <row r="50" spans="1:30" hidden="1" x14ac:dyDescent="0.3">
      <c r="B50" s="32" t="s">
        <v>242</v>
      </c>
      <c r="C50" s="121">
        <v>106500003</v>
      </c>
      <c r="D50" s="195" t="s">
        <v>199</v>
      </c>
      <c r="E50" s="195" t="s">
        <v>198</v>
      </c>
      <c r="F50" s="32">
        <v>2016</v>
      </c>
      <c r="G50" s="32">
        <v>6</v>
      </c>
      <c r="I50" s="129">
        <f>+COUNTIF(PROD_Holstein!$L$11:$L$60,COD_FIN!B50)</f>
        <v>0</v>
      </c>
      <c r="J50" s="129">
        <f>+COUNTIF(MER_Holstein!$Y$11:$Y$60,COD_FIN!B50)</f>
        <v>0</v>
      </c>
      <c r="K50" s="125">
        <f t="shared" si="3"/>
        <v>0</v>
      </c>
      <c r="L50" s="33">
        <f>+COUNTIF(PROD_Jersey!$M$11:$M$60,COD_FIN!B50)</f>
        <v>9</v>
      </c>
      <c r="M50" s="33">
        <f>+COUNTIF(MER_Jersey!$Y$11:$Y$60,COD_FIN!B50)</f>
        <v>10</v>
      </c>
      <c r="N50" s="125">
        <f t="shared" si="4"/>
        <v>19</v>
      </c>
      <c r="O50" s="33">
        <f t="shared" si="5"/>
        <v>19</v>
      </c>
    </row>
    <row r="51" spans="1:30" s="268" customFormat="1" x14ac:dyDescent="0.3">
      <c r="B51" s="268" t="s">
        <v>85</v>
      </c>
      <c r="C51" s="267">
        <v>106500005</v>
      </c>
      <c r="D51" s="269" t="s">
        <v>84</v>
      </c>
      <c r="E51" s="269" t="s">
        <v>200</v>
      </c>
      <c r="F51" s="268">
        <v>2016</v>
      </c>
      <c r="G51" s="268">
        <v>6</v>
      </c>
      <c r="H51" s="270"/>
      <c r="I51" s="271">
        <f>+COUNTIF(PROD_Holstein!$L$11:$L$60,COD_FIN!B51)</f>
        <v>1</v>
      </c>
      <c r="J51" s="271">
        <f>+COUNTIF(MER_Holstein!$Y$11:$Y$60,COD_FIN!B51)</f>
        <v>1</v>
      </c>
      <c r="K51" s="272">
        <f t="shared" si="3"/>
        <v>2</v>
      </c>
      <c r="L51" s="273">
        <f>+COUNTIF(PROD_Jersey!$M$11:$M$60,COD_FIN!B51)</f>
        <v>1</v>
      </c>
      <c r="M51" s="273">
        <f>+COUNTIF(MER_Jersey!$Y$11:$Y$60,COD_FIN!B51)</f>
        <v>4</v>
      </c>
      <c r="N51" s="272">
        <f t="shared" si="4"/>
        <v>5</v>
      </c>
      <c r="O51" s="273">
        <f t="shared" si="5"/>
        <v>7</v>
      </c>
    </row>
    <row r="52" spans="1:30" s="268" customFormat="1" x14ac:dyDescent="0.3">
      <c r="B52" s="268" t="s">
        <v>56</v>
      </c>
      <c r="C52" s="267">
        <v>106730001</v>
      </c>
      <c r="D52" s="269" t="s">
        <v>201</v>
      </c>
      <c r="E52" s="269" t="s">
        <v>202</v>
      </c>
      <c r="F52" s="268">
        <v>2016</v>
      </c>
      <c r="G52" s="268">
        <v>5</v>
      </c>
      <c r="H52" s="270"/>
      <c r="I52" s="271">
        <f>+COUNTIF(PROD_Holstein!$L$11:$L$60,COD_FIN!B52)</f>
        <v>5</v>
      </c>
      <c r="J52" s="271">
        <f>+COUNTIF(MER_Holstein!$Y$11:$Y$60,COD_FIN!B52)</f>
        <v>0</v>
      </c>
      <c r="K52" s="272">
        <f t="shared" si="3"/>
        <v>5</v>
      </c>
      <c r="L52" s="273">
        <f>+COUNTIF(PROD_Jersey!$M$11:$M$60,COD_FIN!B52)</f>
        <v>0</v>
      </c>
      <c r="M52" s="273">
        <f>+COUNTIF(MER_Jersey!$Y$11:$Y$60,COD_FIN!B52)</f>
        <v>0</v>
      </c>
      <c r="N52" s="272">
        <f t="shared" si="4"/>
        <v>0</v>
      </c>
      <c r="O52" s="273">
        <f t="shared" si="5"/>
        <v>5</v>
      </c>
    </row>
    <row r="53" spans="1:30" s="268" customFormat="1" hidden="1" x14ac:dyDescent="0.3">
      <c r="A53" s="32"/>
      <c r="B53" s="268" t="s">
        <v>347</v>
      </c>
      <c r="C53" s="267">
        <v>106820001</v>
      </c>
      <c r="D53" s="269" t="s">
        <v>348</v>
      </c>
      <c r="E53" s="269" t="s">
        <v>349</v>
      </c>
      <c r="F53" s="268">
        <v>2016</v>
      </c>
      <c r="G53" s="268">
        <v>3</v>
      </c>
      <c r="H53" s="270"/>
      <c r="I53" s="129">
        <f>+COUNTIF(PROD_Holstein!$L$11:$L$60,COD_FIN!B53)</f>
        <v>0</v>
      </c>
      <c r="J53" s="129">
        <f>+COUNTIF(MER_Holstein!$Y$11:$Y$60,COD_FIN!B53)</f>
        <v>0</v>
      </c>
      <c r="K53" s="125">
        <f t="shared" si="3"/>
        <v>0</v>
      </c>
      <c r="L53" s="33">
        <f>+COUNTIF(PROD_Jersey!$M$11:$M$60,COD_FIN!B53)</f>
        <v>0</v>
      </c>
      <c r="M53" s="33">
        <f>+COUNTIF(MER_Jersey!$Y$11:$Y$60,COD_FIN!B53)</f>
        <v>0</v>
      </c>
      <c r="N53" s="125">
        <f t="shared" si="4"/>
        <v>0</v>
      </c>
      <c r="O53" s="33">
        <f t="shared" si="5"/>
        <v>0</v>
      </c>
      <c r="P53" s="32"/>
      <c r="Q53" s="32"/>
      <c r="R53" s="32"/>
      <c r="S53" s="32"/>
      <c r="T53" s="32"/>
      <c r="U53" s="32"/>
      <c r="V53" s="32"/>
      <c r="W53" s="32"/>
      <c r="X53" s="32"/>
      <c r="Y53" s="32"/>
      <c r="Z53" s="32"/>
      <c r="AA53" s="32"/>
      <c r="AB53" s="32"/>
      <c r="AC53" s="32"/>
      <c r="AD53" s="32"/>
    </row>
    <row r="54" spans="1:30" hidden="1" x14ac:dyDescent="0.3">
      <c r="B54" s="32" t="s">
        <v>278</v>
      </c>
      <c r="C54" s="121">
        <v>107290003</v>
      </c>
      <c r="D54" s="195" t="s">
        <v>252</v>
      </c>
      <c r="E54" s="195" t="s">
        <v>253</v>
      </c>
      <c r="F54" s="32">
        <v>2016</v>
      </c>
      <c r="G54" s="32">
        <v>2</v>
      </c>
      <c r="I54" s="129">
        <f>+COUNTIF(PROD_Holstein!$L$11:$L$60,COD_FIN!B54)</f>
        <v>0</v>
      </c>
      <c r="J54" s="129">
        <f>+COUNTIF(MER_Holstein!$Y$11:$Y$60,COD_FIN!B54)</f>
        <v>0</v>
      </c>
      <c r="K54" s="125">
        <f t="shared" si="3"/>
        <v>0</v>
      </c>
      <c r="L54" s="33">
        <f>+COUNTIF(PROD_Jersey!$M$11:$M$60,COD_FIN!B54)</f>
        <v>1</v>
      </c>
      <c r="M54" s="33">
        <f>+COUNTIF(MER_Jersey!$Y$11:$Y$60,COD_FIN!B54)</f>
        <v>0</v>
      </c>
      <c r="N54" s="125">
        <f t="shared" si="4"/>
        <v>1</v>
      </c>
      <c r="O54" s="33">
        <f t="shared" si="5"/>
        <v>1</v>
      </c>
    </row>
    <row r="55" spans="1:30" s="268" customFormat="1" hidden="1" x14ac:dyDescent="0.3">
      <c r="A55" s="32"/>
      <c r="B55" s="268" t="s">
        <v>395</v>
      </c>
      <c r="C55" s="267">
        <v>108130002</v>
      </c>
      <c r="D55" s="269" t="s">
        <v>393</v>
      </c>
      <c r="E55" s="269" t="s">
        <v>394</v>
      </c>
      <c r="F55" s="268">
        <v>2016</v>
      </c>
      <c r="G55" s="268">
        <v>7</v>
      </c>
      <c r="H55" s="270"/>
      <c r="I55" s="129">
        <f>+COUNTIF(PROD_Holstein!$L$11:$L$60,COD_FIN!B55)</f>
        <v>0</v>
      </c>
      <c r="J55" s="129">
        <f>+COUNTIF(MER_Holstein!$Y$11:$Y$60,COD_FIN!B55)</f>
        <v>0</v>
      </c>
      <c r="K55" s="125">
        <f t="shared" si="3"/>
        <v>0</v>
      </c>
      <c r="L55" s="33">
        <f>+COUNTIF(PROD_Jersey!$M$11:$M$60,COD_FIN!B55)</f>
        <v>0</v>
      </c>
      <c r="M55" s="33">
        <f>+COUNTIF(MER_Jersey!$Y$11:$Y$60,COD_FIN!B55)</f>
        <v>0</v>
      </c>
      <c r="N55" s="125">
        <f t="shared" si="4"/>
        <v>0</v>
      </c>
      <c r="O55" s="33">
        <f t="shared" si="5"/>
        <v>0</v>
      </c>
      <c r="P55" s="32"/>
      <c r="Q55" s="32"/>
      <c r="R55" s="32"/>
      <c r="S55" s="32"/>
      <c r="T55" s="32"/>
      <c r="U55" s="32"/>
      <c r="V55" s="32"/>
      <c r="W55" s="32"/>
      <c r="X55" s="32"/>
      <c r="Y55" s="32"/>
      <c r="Z55" s="32"/>
      <c r="AA55" s="32"/>
      <c r="AB55" s="32"/>
      <c r="AC55" s="32"/>
      <c r="AD55" s="32"/>
    </row>
    <row r="56" spans="1:30" hidden="1" x14ac:dyDescent="0.3">
      <c r="B56" s="32" t="s">
        <v>271</v>
      </c>
      <c r="C56" s="121">
        <v>109330001</v>
      </c>
      <c r="D56" s="195" t="s">
        <v>256</v>
      </c>
      <c r="E56" s="195" t="s">
        <v>257</v>
      </c>
      <c r="F56" s="32">
        <v>2014</v>
      </c>
      <c r="G56" s="32">
        <v>10</v>
      </c>
      <c r="I56" s="129">
        <f>+COUNTIF(PROD_Holstein!$L$11:$L$60,COD_FIN!B56)</f>
        <v>0</v>
      </c>
      <c r="J56" s="129">
        <f>+COUNTIF(MER_Holstein!$Y$11:$Y$60,COD_FIN!B56)</f>
        <v>0</v>
      </c>
      <c r="K56" s="125">
        <f t="shared" si="3"/>
        <v>0</v>
      </c>
      <c r="L56" s="33">
        <f>+COUNTIF(PROD_Jersey!$M$11:$M$60,COD_FIN!B56)</f>
        <v>0</v>
      </c>
      <c r="M56" s="33">
        <f>+COUNTIF(MER_Jersey!$Y$11:$Y$60,COD_FIN!B56)</f>
        <v>0</v>
      </c>
      <c r="N56" s="125">
        <f t="shared" si="4"/>
        <v>0</v>
      </c>
      <c r="O56" s="33">
        <f t="shared" si="5"/>
        <v>0</v>
      </c>
    </row>
    <row r="57" spans="1:30" x14ac:dyDescent="0.3">
      <c r="I57" s="130">
        <f t="shared" ref="I57:N57" si="6">SUM(I5:I56)</f>
        <v>50</v>
      </c>
      <c r="J57" s="130">
        <f t="shared" si="6"/>
        <v>50</v>
      </c>
      <c r="K57" s="199">
        <f t="shared" si="6"/>
        <v>100</v>
      </c>
      <c r="L57" s="130">
        <f>SUM(L5:L56)</f>
        <v>50</v>
      </c>
      <c r="M57" s="130">
        <f t="shared" si="6"/>
        <v>50</v>
      </c>
      <c r="N57" s="199">
        <f t="shared" si="6"/>
        <v>100</v>
      </c>
      <c r="O57" s="130">
        <f>SUM(O5:O56)</f>
        <v>200</v>
      </c>
    </row>
    <row r="58" spans="1:30" x14ac:dyDescent="0.3">
      <c r="B58" s="33">
        <f>+COUNTA(B5:B56)</f>
        <v>52</v>
      </c>
      <c r="C58" s="33">
        <f>+COUNTA(C5:C56)</f>
        <v>52</v>
      </c>
    </row>
    <row r="59" spans="1:30" x14ac:dyDescent="0.3">
      <c r="B59" s="32" t="e">
        <f>+INDICE</f>
        <v>#NAME?</v>
      </c>
    </row>
    <row r="66" spans="4:5" ht="15" x14ac:dyDescent="0.3">
      <c r="D66" s="274"/>
      <c r="E66" s="274"/>
    </row>
    <row r="67" spans="4:5" ht="15" x14ac:dyDescent="0.3">
      <c r="D67" s="274"/>
      <c r="E67" s="274"/>
    </row>
    <row r="68" spans="4:5" ht="15" x14ac:dyDescent="0.3">
      <c r="D68" s="274"/>
      <c r="E68" s="274"/>
    </row>
    <row r="69" spans="4:5" ht="15" x14ac:dyDescent="0.3">
      <c r="D69" s="274"/>
      <c r="E69" s="274"/>
    </row>
    <row r="70" spans="4:5" ht="15" x14ac:dyDescent="0.3">
      <c r="D70" s="274"/>
      <c r="E70" s="274"/>
    </row>
    <row r="71" spans="4:5" ht="15" x14ac:dyDescent="0.3">
      <c r="D71" s="274"/>
      <c r="E71" s="274"/>
    </row>
    <row r="72" spans="4:5" ht="15" x14ac:dyDescent="0.3">
      <c r="D72" s="274"/>
      <c r="E72" s="274"/>
    </row>
    <row r="73" spans="4:5" ht="15" x14ac:dyDescent="0.3">
      <c r="D73" s="274"/>
      <c r="E73" s="274"/>
    </row>
    <row r="74" spans="4:5" ht="15" x14ac:dyDescent="0.3">
      <c r="D74" s="274"/>
      <c r="E74" s="274"/>
    </row>
    <row r="75" spans="4:5" ht="15" x14ac:dyDescent="0.3">
      <c r="D75" s="274"/>
      <c r="E75" s="274"/>
    </row>
    <row r="76" spans="4:5" ht="15" x14ac:dyDescent="0.3">
      <c r="D76" s="274"/>
      <c r="E76" s="274"/>
    </row>
    <row r="77" spans="4:5" ht="15" x14ac:dyDescent="0.3">
      <c r="D77" s="274"/>
      <c r="E77" s="274"/>
    </row>
  </sheetData>
  <sheetProtection autoFilter="0"/>
  <autoFilter ref="B4:O56">
    <filterColumn colId="9">
      <filters>
        <filter val="1"/>
        <filter val="12"/>
        <filter val="16"/>
        <filter val="2"/>
        <filter val="34"/>
        <filter val="5"/>
        <filter val="6"/>
        <filter val="8"/>
      </filters>
    </filterColumn>
  </autoFilter>
  <sortState ref="B5:O52">
    <sortCondition ref="C5:C52"/>
  </sortState>
  <mergeCells count="2">
    <mergeCell ref="I3:K3"/>
    <mergeCell ref="L3:N3"/>
  </mergeCells>
  <phoneticPr fontId="4" type="noConversion"/>
  <conditionalFormatting sqref="B5:B56">
    <cfRule type="duplicateValues" dxfId="2" priority="2"/>
    <cfRule type="duplicateValues" dxfId="1" priority="3"/>
  </conditionalFormatting>
  <conditionalFormatting sqref="C5:C56">
    <cfRule type="duplicateValues" dxfId="0" priority="1"/>
  </conditionalFormatting>
  <pageMargins left="0.75" right="0.75" top="1" bottom="1" header="0" footer="0"/>
  <pageSetup paperSize="9" orientation="portrait" r:id="rId1"/>
  <headerFooter alignWithMargins="0"/>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H19"/>
  <sheetViews>
    <sheetView topLeftCell="H1" workbookViewId="0">
      <selection activeCell="I10" sqref="I10"/>
    </sheetView>
  </sheetViews>
  <sheetFormatPr baseColWidth="10" defaultRowHeight="15" x14ac:dyDescent="0.25"/>
  <cols>
    <col min="1" max="1" width="0" style="275" hidden="1" customWidth="1"/>
    <col min="2" max="2" width="11.42578125" style="275" hidden="1" customWidth="1"/>
    <col min="3" max="3" width="14.85546875" style="275" hidden="1" customWidth="1"/>
    <col min="4" max="4" width="15.42578125" style="275" hidden="1" customWidth="1"/>
    <col min="5" max="5" width="13.5703125" style="275" hidden="1" customWidth="1"/>
    <col min="6" max="7" width="11.42578125" style="275" hidden="1" customWidth="1"/>
    <col min="8" max="8" width="23.140625" style="275" customWidth="1"/>
    <col min="9" max="16384" width="11.42578125" style="275"/>
  </cols>
  <sheetData>
    <row r="1" spans="2:5" x14ac:dyDescent="0.25">
      <c r="C1" s="275" t="s">
        <v>358</v>
      </c>
    </row>
    <row r="2" spans="2:5" x14ac:dyDescent="0.25">
      <c r="B2" s="275" t="s">
        <v>357</v>
      </c>
      <c r="C2" s="275" t="s">
        <v>359</v>
      </c>
      <c r="D2" s="275" t="s">
        <v>360</v>
      </c>
    </row>
    <row r="4" spans="2:5" x14ac:dyDescent="0.25">
      <c r="B4" s="275">
        <v>180001</v>
      </c>
      <c r="C4" s="275">
        <v>2018</v>
      </c>
      <c r="D4" s="275">
        <v>90660</v>
      </c>
    </row>
    <row r="5" spans="2:5" x14ac:dyDescent="0.25">
      <c r="B5" s="275">
        <v>180001</v>
      </c>
      <c r="C5" s="275">
        <v>2046</v>
      </c>
      <c r="D5" s="275">
        <v>92987</v>
      </c>
    </row>
    <row r="6" spans="2:5" x14ac:dyDescent="0.25">
      <c r="B6" s="275">
        <v>180001</v>
      </c>
      <c r="C6" s="275">
        <v>2047</v>
      </c>
      <c r="D6" s="275">
        <v>94876</v>
      </c>
    </row>
    <row r="9" spans="2:5" x14ac:dyDescent="0.25">
      <c r="B9" s="275">
        <v>2750001</v>
      </c>
      <c r="C9" s="275">
        <v>973318</v>
      </c>
      <c r="D9" s="275" t="s">
        <v>125</v>
      </c>
    </row>
    <row r="11" spans="2:5" s="276" customFormat="1" x14ac:dyDescent="0.25">
      <c r="B11" s="276" t="s">
        <v>403</v>
      </c>
      <c r="C11" s="276" t="s">
        <v>404</v>
      </c>
      <c r="D11" s="276" t="s">
        <v>405</v>
      </c>
    </row>
    <row r="12" spans="2:5" s="276" customFormat="1" x14ac:dyDescent="0.25">
      <c r="B12" s="277">
        <v>106500002</v>
      </c>
      <c r="C12" s="278">
        <v>98068</v>
      </c>
      <c r="D12" s="276" t="s">
        <v>128</v>
      </c>
    </row>
    <row r="13" spans="2:5" s="276" customFormat="1" x14ac:dyDescent="0.25"/>
    <row r="15" spans="2:5" x14ac:dyDescent="0.25">
      <c r="B15" s="279">
        <v>3600001</v>
      </c>
      <c r="C15" s="280">
        <v>96195</v>
      </c>
      <c r="D15" s="275">
        <v>5395130872</v>
      </c>
      <c r="E15" s="312" t="s">
        <v>399</v>
      </c>
    </row>
    <row r="16" spans="2:5" x14ac:dyDescent="0.25">
      <c r="E16" s="275" t="s">
        <v>406</v>
      </c>
    </row>
    <row r="17" spans="2:5" x14ac:dyDescent="0.25">
      <c r="B17" s="279">
        <v>80001</v>
      </c>
      <c r="C17" s="280" t="s">
        <v>400</v>
      </c>
      <c r="D17" s="275">
        <v>8</v>
      </c>
      <c r="E17" s="275">
        <v>10735</v>
      </c>
    </row>
    <row r="18" spans="2:5" x14ac:dyDescent="0.25">
      <c r="B18" s="279">
        <v>80001</v>
      </c>
      <c r="C18" s="280" t="s">
        <v>401</v>
      </c>
      <c r="D18" s="275">
        <v>8</v>
      </c>
    </row>
    <row r="19" spans="2:5" x14ac:dyDescent="0.25">
      <c r="B19" s="279">
        <v>106500005</v>
      </c>
      <c r="C19" s="280" t="s">
        <v>402</v>
      </c>
      <c r="D19" s="275" t="s">
        <v>369</v>
      </c>
    </row>
  </sheetData>
  <sheetProtection password="91E6" sheet="1" objects="1" scenarios="1"/>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LEER </vt:lpstr>
      <vt:lpstr>Hoja1</vt:lpstr>
      <vt:lpstr>Hoja3</vt:lpstr>
      <vt:lpstr>PROD_Holstein</vt:lpstr>
      <vt:lpstr>MER_Holstein</vt:lpstr>
      <vt:lpstr>PROD_Jersey</vt:lpstr>
      <vt:lpstr>MER_Jersey</vt:lpstr>
      <vt:lpstr>COD_FIN</vt:lpstr>
      <vt:lpstr>REGISTRO_TOROS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BVARGAS</dc:creator>
  <cp:lastModifiedBy>BVL</cp:lastModifiedBy>
  <cp:lastPrinted>2015-10-14T15:36:07Z</cp:lastPrinted>
  <dcterms:created xsi:type="dcterms:W3CDTF">2008-01-25T21:43:01Z</dcterms:created>
  <dcterms:modified xsi:type="dcterms:W3CDTF">2016-09-22T16:22:33Z</dcterms:modified>
</cp:coreProperties>
</file>