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375" windowWidth="13245" windowHeight="9360" tabRatio="768" activeTab="3"/>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 name="REGISTRO_TOROS" sheetId="14" state="hidden"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COD_FIN!$B$4:$O$59</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45621"/>
  <pivotCaches>
    <pivotCache cacheId="84" r:id="rId10"/>
    <pivotCache cacheId="85" r:id="rId11"/>
  </pivotCaches>
</workbook>
</file>

<file path=xl/calcChain.xml><?xml version="1.0" encoding="utf-8"?>
<calcChain xmlns="http://schemas.openxmlformats.org/spreadsheetml/2006/main">
  <c r="Y52" i="12" l="1"/>
  <c r="Z52" i="12"/>
  <c r="Y53" i="12"/>
  <c r="Z53" i="12"/>
  <c r="Y54" i="12"/>
  <c r="Z54" i="12"/>
  <c r="Y55" i="12"/>
  <c r="Z55" i="12"/>
  <c r="Y56" i="12"/>
  <c r="Z56" i="12"/>
  <c r="Y57" i="12"/>
  <c r="Z57" i="12"/>
  <c r="Y58" i="12"/>
  <c r="Z58" i="12"/>
  <c r="Y59" i="12"/>
  <c r="Z59" i="12"/>
  <c r="Y60" i="12"/>
  <c r="Z60"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B62" i="10" l="1"/>
  <c r="C61" i="10"/>
  <c r="B61" i="10"/>
  <c r="M11" i="1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14" i="10" l="1"/>
  <c r="J14" i="10"/>
  <c r="I35" i="10"/>
  <c r="J35" i="10"/>
  <c r="I34" i="10"/>
  <c r="J34" i="10"/>
  <c r="I42" i="10"/>
  <c r="J42" i="10"/>
  <c r="I7" i="10"/>
  <c r="J7" i="10"/>
  <c r="I48" i="10"/>
  <c r="I16" i="10"/>
  <c r="I12" i="10"/>
  <c r="I11" i="10"/>
  <c r="I9" i="10"/>
  <c r="I54" i="10"/>
  <c r="I45" i="10"/>
  <c r="I41" i="10"/>
  <c r="I40" i="10"/>
  <c r="I39" i="10"/>
  <c r="I37" i="10"/>
  <c r="I32" i="10"/>
  <c r="I30" i="10"/>
  <c r="I26" i="10"/>
  <c r="I25" i="10"/>
  <c r="I22" i="10"/>
  <c r="I20" i="10"/>
  <c r="I13" i="10"/>
  <c r="I10" i="10"/>
  <c r="I8" i="10"/>
  <c r="I55" i="10"/>
  <c r="I53" i="10"/>
  <c r="I52" i="10"/>
  <c r="I49" i="10"/>
  <c r="I57" i="10"/>
  <c r="J54" i="10"/>
  <c r="J45" i="10"/>
  <c r="J41" i="10"/>
  <c r="J40" i="10"/>
  <c r="J39" i="10"/>
  <c r="J37" i="10"/>
  <c r="J32" i="10"/>
  <c r="J30" i="10"/>
  <c r="J26" i="10"/>
  <c r="J25" i="10"/>
  <c r="J22" i="10"/>
  <c r="J20" i="10"/>
  <c r="J16" i="10"/>
  <c r="J13" i="10"/>
  <c r="J12" i="10"/>
  <c r="J11" i="10"/>
  <c r="J10" i="10"/>
  <c r="J9" i="10"/>
  <c r="J8" i="10"/>
  <c r="J48" i="10"/>
  <c r="J53" i="10"/>
  <c r="J52" i="10"/>
  <c r="J49" i="10"/>
  <c r="J57" i="10"/>
  <c r="J55" i="10"/>
  <c r="I17" i="10"/>
  <c r="I27" i="10"/>
  <c r="I33" i="10"/>
  <c r="I50" i="10"/>
  <c r="I51" i="10"/>
  <c r="I56" i="10"/>
  <c r="I6" i="10"/>
  <c r="I18" i="10"/>
  <c r="I23" i="10"/>
  <c r="I19" i="10"/>
  <c r="I24" i="10"/>
  <c r="I36" i="10"/>
  <c r="I43" i="10"/>
  <c r="I58" i="10"/>
  <c r="I59" i="10"/>
  <c r="I15" i="10"/>
  <c r="I21" i="10"/>
  <c r="I38" i="10"/>
  <c r="I44" i="10"/>
  <c r="I29" i="10"/>
  <c r="I46" i="10"/>
  <c r="I31" i="10"/>
  <c r="I28" i="10"/>
  <c r="I47" i="10"/>
  <c r="J15" i="10"/>
  <c r="J21" i="10"/>
  <c r="J31" i="10"/>
  <c r="J38" i="10"/>
  <c r="J44" i="10"/>
  <c r="J17" i="10"/>
  <c r="J6" i="10"/>
  <c r="J18" i="10"/>
  <c r="J23" i="10"/>
  <c r="J28" i="10"/>
  <c r="J29" i="10"/>
  <c r="J46" i="10"/>
  <c r="J47" i="10"/>
  <c r="J19" i="10"/>
  <c r="J24" i="10"/>
  <c r="J36" i="10"/>
  <c r="J59" i="10"/>
  <c r="J27" i="10"/>
  <c r="J51" i="10"/>
  <c r="J56" i="10"/>
  <c r="J43" i="10"/>
  <c r="K43" i="10" s="1"/>
  <c r="J58" i="10"/>
  <c r="J33" i="10"/>
  <c r="K33" i="10" s="1"/>
  <c r="J50"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c r="A14" i="1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c r="A39" i="11"/>
  <c r="A40" i="1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14" i="10" l="1"/>
  <c r="L14" i="10"/>
  <c r="O14" i="10"/>
  <c r="K14" i="10"/>
  <c r="L35" i="10"/>
  <c r="K35" i="10"/>
  <c r="M35" i="10"/>
  <c r="M42" i="10"/>
  <c r="L42" i="10"/>
  <c r="K42" i="10"/>
  <c r="K59" i="10"/>
  <c r="M7" i="10"/>
  <c r="K17" i="10"/>
  <c r="K21" i="10"/>
  <c r="L7" i="10"/>
  <c r="K45" i="10"/>
  <c r="K47" i="10"/>
  <c r="K57" i="10"/>
  <c r="K55" i="10"/>
  <c r="K20" i="10"/>
  <c r="K30" i="10"/>
  <c r="K39" i="10"/>
  <c r="K54" i="10"/>
  <c r="K12" i="10"/>
  <c r="K13" i="10"/>
  <c r="L53" i="10"/>
  <c r="L52" i="10"/>
  <c r="L49" i="10"/>
  <c r="L40" i="10"/>
  <c r="L39" i="10"/>
  <c r="L32" i="10"/>
  <c r="L30" i="10"/>
  <c r="L22" i="10"/>
  <c r="L20" i="10"/>
  <c r="L12" i="10"/>
  <c r="L11" i="10"/>
  <c r="L8" i="10"/>
  <c r="L57" i="10"/>
  <c r="L55" i="10"/>
  <c r="L48" i="10"/>
  <c r="L45" i="10"/>
  <c r="L34" i="10"/>
  <c r="L25" i="10"/>
  <c r="L13" i="10"/>
  <c r="L10" i="10"/>
  <c r="L54" i="10"/>
  <c r="L41" i="10"/>
  <c r="L37" i="10"/>
  <c r="L26" i="10"/>
  <c r="L16" i="10"/>
  <c r="L9" i="10"/>
  <c r="K53" i="10"/>
  <c r="K49" i="10"/>
  <c r="K8" i="10"/>
  <c r="K22" i="10"/>
  <c r="K32" i="10"/>
  <c r="K40" i="10"/>
  <c r="K7" i="10"/>
  <c r="K16" i="10"/>
  <c r="K11" i="10"/>
  <c r="K38" i="10"/>
  <c r="K18" i="10"/>
  <c r="M57" i="10"/>
  <c r="M55" i="10"/>
  <c r="M48" i="10"/>
  <c r="M9" i="10"/>
  <c r="M53" i="10"/>
  <c r="M54" i="10"/>
  <c r="M49" i="10"/>
  <c r="M45" i="10"/>
  <c r="M41" i="10"/>
  <c r="M40" i="10"/>
  <c r="M39" i="10"/>
  <c r="M37" i="10"/>
  <c r="M34" i="10"/>
  <c r="M32" i="10"/>
  <c r="M30" i="10"/>
  <c r="M26" i="10"/>
  <c r="M25" i="10"/>
  <c r="M22" i="10"/>
  <c r="M20" i="10"/>
  <c r="M16" i="10"/>
  <c r="M13" i="10"/>
  <c r="M12" i="10"/>
  <c r="M11" i="10"/>
  <c r="M10" i="10"/>
  <c r="M8" i="10"/>
  <c r="M52" i="10"/>
  <c r="K51" i="10"/>
  <c r="K29" i="10"/>
  <c r="K26" i="10"/>
  <c r="K37" i="10"/>
  <c r="K52" i="10"/>
  <c r="K10" i="10"/>
  <c r="K25" i="10"/>
  <c r="K34" i="10"/>
  <c r="K41" i="10"/>
  <c r="K9" i="10"/>
  <c r="K48" i="10"/>
  <c r="K28" i="10"/>
  <c r="K46" i="10"/>
  <c r="K56" i="10"/>
  <c r="L18" i="10"/>
  <c r="L19" i="10"/>
  <c r="L24" i="10"/>
  <c r="L36" i="10"/>
  <c r="L43" i="10"/>
  <c r="L58" i="10"/>
  <c r="L59" i="10"/>
  <c r="L15" i="10"/>
  <c r="L21" i="10"/>
  <c r="L17" i="10"/>
  <c r="L27" i="10"/>
  <c r="L33" i="10"/>
  <c r="L44" i="10"/>
  <c r="L50" i="10"/>
  <c r="L51" i="10"/>
  <c r="L6" i="10"/>
  <c r="L23" i="10"/>
  <c r="L28" i="10"/>
  <c r="L47" i="10"/>
  <c r="L38" i="10"/>
  <c r="L29" i="10"/>
  <c r="L46" i="10"/>
  <c r="L56" i="10"/>
  <c r="L31" i="10"/>
  <c r="K44" i="10"/>
  <c r="K58" i="10"/>
  <c r="K24" i="10"/>
  <c r="K50" i="10"/>
  <c r="M6" i="10"/>
  <c r="M23" i="10"/>
  <c r="M28" i="10"/>
  <c r="M29" i="10"/>
  <c r="M46" i="10"/>
  <c r="M47" i="10"/>
  <c r="M56" i="10"/>
  <c r="M18" i="10"/>
  <c r="M19" i="10"/>
  <c r="M24" i="10"/>
  <c r="M15" i="10"/>
  <c r="M21" i="10"/>
  <c r="M31" i="10"/>
  <c r="M38" i="10"/>
  <c r="M17" i="10"/>
  <c r="M33" i="10"/>
  <c r="M50" i="10"/>
  <c r="M36" i="10"/>
  <c r="M59" i="10"/>
  <c r="M58" i="10"/>
  <c r="M27" i="10"/>
  <c r="M44" i="10"/>
  <c r="M51" i="10"/>
  <c r="M43" i="10"/>
  <c r="K31" i="10"/>
  <c r="K15" i="10"/>
  <c r="K36" i="10"/>
  <c r="K19" i="10"/>
  <c r="K23" i="10"/>
  <c r="K6" i="10"/>
  <c r="K27" i="10"/>
  <c r="M5" i="10"/>
  <c r="J5" i="10"/>
  <c r="L5" i="10"/>
  <c r="I5" i="10"/>
  <c r="I60" i="10" s="1"/>
  <c r="N14" i="10" l="1"/>
  <c r="O35" i="10"/>
  <c r="N35" i="10"/>
  <c r="N42" i="10"/>
  <c r="O42" i="10"/>
  <c r="O8" i="10"/>
  <c r="O53" i="10"/>
  <c r="O9" i="10"/>
  <c r="O55" i="10"/>
  <c r="O32" i="10"/>
  <c r="O52" i="10"/>
  <c r="O7" i="10"/>
  <c r="O43" i="10"/>
  <c r="O16" i="10"/>
  <c r="O22" i="10"/>
  <c r="O40" i="10"/>
  <c r="O54" i="10"/>
  <c r="O26" i="10"/>
  <c r="O34" i="10"/>
  <c r="O17" i="10"/>
  <c r="O15" i="10"/>
  <c r="N28" i="10"/>
  <c r="O10" i="10"/>
  <c r="O45" i="10"/>
  <c r="N48" i="10"/>
  <c r="O47" i="10"/>
  <c r="O29" i="10"/>
  <c r="N18" i="10"/>
  <c r="O51" i="10"/>
  <c r="O59" i="10"/>
  <c r="O56" i="10"/>
  <c r="O6" i="10"/>
  <c r="O36" i="10"/>
  <c r="N41" i="10"/>
  <c r="N13" i="10"/>
  <c r="O49" i="10"/>
  <c r="O27" i="10"/>
  <c r="O46" i="10"/>
  <c r="O28" i="10"/>
  <c r="O50" i="10"/>
  <c r="N16" i="10"/>
  <c r="N54" i="10"/>
  <c r="N25" i="10"/>
  <c r="N55" i="10"/>
  <c r="N9" i="10"/>
  <c r="N11" i="10"/>
  <c r="N30" i="10"/>
  <c r="O44" i="10"/>
  <c r="N12" i="10"/>
  <c r="N32" i="10"/>
  <c r="N52" i="10"/>
  <c r="N50" i="10"/>
  <c r="O19" i="10"/>
  <c r="O24" i="10"/>
  <c r="O48" i="10"/>
  <c r="O41" i="10"/>
  <c r="O25" i="10"/>
  <c r="N26" i="10"/>
  <c r="N7" i="10"/>
  <c r="N34" i="10"/>
  <c r="N57" i="10"/>
  <c r="N20" i="10"/>
  <c r="N39" i="10"/>
  <c r="N53" i="10"/>
  <c r="O12" i="10"/>
  <c r="O39" i="10"/>
  <c r="O20" i="10"/>
  <c r="O57" i="10"/>
  <c r="N49" i="10"/>
  <c r="O13" i="10"/>
  <c r="O30" i="10"/>
  <c r="O33" i="10"/>
  <c r="O21" i="10"/>
  <c r="O58" i="10"/>
  <c r="O11" i="10"/>
  <c r="N37" i="10"/>
  <c r="N10" i="10"/>
  <c r="N45" i="10"/>
  <c r="L60" i="10"/>
  <c r="N8" i="10"/>
  <c r="N22" i="10"/>
  <c r="N40" i="10"/>
  <c r="O37" i="10"/>
  <c r="N31" i="10"/>
  <c r="N29" i="10"/>
  <c r="N38" i="10"/>
  <c r="O38" i="10"/>
  <c r="N58" i="10"/>
  <c r="O18" i="10"/>
  <c r="N56" i="10"/>
  <c r="N27" i="10"/>
  <c r="N15" i="10"/>
  <c r="N36" i="10"/>
  <c r="N19" i="10"/>
  <c r="N23" i="10"/>
  <c r="N6" i="10"/>
  <c r="N44" i="10"/>
  <c r="O23" i="10"/>
  <c r="O31" i="10"/>
  <c r="N24" i="10"/>
  <c r="N46" i="10"/>
  <c r="N47" i="10"/>
  <c r="N51" i="10"/>
  <c r="N33" i="10"/>
  <c r="N17" i="10"/>
  <c r="N21" i="10"/>
  <c r="N59" i="10"/>
  <c r="N43" i="10"/>
  <c r="O5" i="10"/>
  <c r="N5" i="10"/>
  <c r="K5" i="10"/>
  <c r="J60" i="10"/>
  <c r="M60" i="10"/>
  <c r="O60" i="10" l="1"/>
  <c r="N60" i="10"/>
  <c r="K60" i="10"/>
  <c r="A37" i="9" l="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authors>
    <author>BVL</author>
  </authors>
  <commentList>
    <comment ref="C4" authorId="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text>
        <r>
          <rPr>
            <b/>
            <sz val="9"/>
            <color indexed="81"/>
            <rFont val="Tahoma"/>
            <family val="2"/>
          </rPr>
          <t>BVL:</t>
        </r>
        <r>
          <rPr>
            <sz val="9"/>
            <color indexed="81"/>
            <rFont val="Tahoma"/>
            <family val="2"/>
          </rPr>
          <t xml:space="preserve">
ACTUALIZAR CON BASE EN LA SALIDA DEL PROGRAMA 2 Y DEL ARCHIVO fincaseliteact.csv</t>
        </r>
      </text>
    </comment>
    <comment ref="C46" authorId="0">
      <text>
        <r>
          <rPr>
            <b/>
            <sz val="9"/>
            <color indexed="81"/>
            <rFont val="Tahoma"/>
            <family val="2"/>
          </rPr>
          <t>BVL:</t>
        </r>
        <r>
          <rPr>
            <sz val="9"/>
            <color indexed="81"/>
            <rFont val="Tahoma"/>
            <family val="2"/>
          </rPr>
          <t xml:space="preserve">
ANTES 490016</t>
        </r>
      </text>
    </comment>
    <comment ref="C59" authorId="0">
      <text>
        <r>
          <rPr>
            <b/>
            <sz val="9"/>
            <color indexed="81"/>
            <rFont val="Tahoma"/>
            <family val="2"/>
          </rPr>
          <t>BVL:</t>
        </r>
        <r>
          <rPr>
            <sz val="9"/>
            <color indexed="81"/>
            <rFont val="Tahoma"/>
            <family val="2"/>
          </rPr>
          <t xml:space="preserve">
ANTES 1690001</t>
        </r>
      </text>
    </comment>
  </commentList>
</comments>
</file>

<file path=xl/comments6.xml><?xml version="1.0" encoding="utf-8"?>
<comments xmlns="http://schemas.openxmlformats.org/spreadsheetml/2006/main">
  <authors>
    <author>BVL</author>
  </authors>
  <commentList>
    <comment ref="D13" authorId="0">
      <text>
        <r>
          <rPr>
            <b/>
            <sz val="9"/>
            <color indexed="81"/>
            <rFont val="Tahoma"/>
            <family val="2"/>
          </rPr>
          <t>BVL:</t>
        </r>
        <r>
          <rPr>
            <sz val="9"/>
            <color indexed="81"/>
            <rFont val="Tahoma"/>
            <family val="2"/>
          </rPr>
          <t xml:space="preserve">
NO EXISTE?</t>
        </r>
      </text>
    </comment>
    <comment ref="E18" authorId="0">
      <text>
        <r>
          <rPr>
            <b/>
            <sz val="9"/>
            <color indexed="81"/>
            <rFont val="Tahoma"/>
            <family val="2"/>
          </rPr>
          <t>BVL:</t>
        </r>
        <r>
          <rPr>
            <sz val="9"/>
            <color indexed="81"/>
            <rFont val="Tahoma"/>
            <family val="2"/>
          </rPr>
          <t xml:space="preserve">
FALTA UN NÚMERO POSIBLEMENTE
</t>
        </r>
      </text>
    </comment>
  </commentList>
</comments>
</file>

<file path=xl/sharedStrings.xml><?xml version="1.0" encoding="utf-8"?>
<sst xmlns="http://schemas.openxmlformats.org/spreadsheetml/2006/main" count="668" uniqueCount="425">
  <si>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</si>
  <si>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</si>
  <si>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</si>
  <si>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</si>
  <si>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</si>
  <si>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</si>
  <si>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</si>
  <si>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</si>
  <si>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</si>
  <si>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</si>
  <si>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</si>
  <si>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</si>
  <si>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</si>
  <si>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</si>
  <si>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</si>
  <si>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</si>
  <si>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</si>
  <si>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</si>
  <si>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</si>
  <si>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</si>
  <si>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</si>
  <si>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</si>
  <si>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</si>
  <si>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</si>
  <si>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</si>
  <si>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</si>
  <si>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</si>
  <si>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</si>
  <si>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</si>
  <si>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</si>
  <si>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</si>
  <si>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</si>
  <si>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</si>
  <si>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</si>
  <si>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</si>
  <si>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</si>
  <si>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</si>
  <si>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</si>
  <si>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</si>
  <si>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</si>
  <si>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</si>
  <si>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</si>
  <si>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</si>
  <si>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</si>
  <si>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</si>
  <si>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</si>
  <si>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</si>
  <si>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</si>
  <si>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</si>
  <si>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</si>
  <si>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</si>
  <si>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</si>
  <si>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</si>
  <si>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</si>
  <si>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</si>
  <si>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</si>
  <si>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</si>
  <si>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</si>
  <si>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</si>
  <si>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</si>
  <si>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</si>
  <si>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</si>
  <si>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</si>
  <si>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</si>
  <si>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</si>
  <si>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</si>
  <si>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</si>
  <si>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</si>
  <si>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</si>
  <si>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</si>
  <si>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</si>
  <si>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</si>
  <si>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</si>
  <si>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</si>
  <si>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</si>
  <si>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</si>
  <si>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</si>
  <si>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</si>
  <si>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</si>
  <si>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</si>
  <si>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</si>
  <si>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</si>
  <si>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</si>
  <si>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</si>
  <si>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</si>
  <si>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</si>
  <si>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</si>
  <si>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</si>
  <si>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</si>
  <si>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</si>
  <si>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</si>
  <si>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</si>
  <si>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</si>
  <si>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</si>
  <si>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</si>
  <si>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</si>
  <si>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</si>
  <si>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</si>
  <si>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</si>
  <si>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</si>
  <si>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</si>
  <si>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</si>
  <si>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</si>
  <si>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</si>
  <si>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</si>
  <si>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</si>
  <si>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</si>
  <si>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</si>
  <si>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</si>
  <si>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</si>
  <si>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</si>
  <si>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</si>
  <si>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</si>
  <si>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</si>
  <si>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</si>
  <si>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</si>
  <si>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</si>
  <si>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</si>
  <si>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</si>
  <si>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</si>
  <si>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</si>
  <si>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</si>
  <si>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</si>
  <si>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</si>
  <si>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</si>
  <si>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</si>
  <si>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</si>
  <si>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</si>
  <si>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</si>
  <si>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</si>
  <si>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</si>
  <si>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</si>
  <si>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</si>
  <si>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</si>
  <si>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</si>
  <si>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</si>
  <si>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</si>
  <si>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</si>
  <si>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</si>
  <si>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</si>
  <si>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</si>
  <si>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</si>
  <si>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</si>
  <si>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</si>
  <si>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</si>
  <si>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</si>
  <si>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</si>
  <si>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</si>
  <si>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</si>
  <si>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</si>
  <si>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</si>
  <si>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</si>
  <si>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</si>
  <si>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</si>
  <si>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</si>
  <si>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</si>
  <si>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</si>
  <si>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</si>
  <si>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</si>
  <si>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</si>
  <si>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</si>
  <si>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</si>
  <si>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</si>
  <si>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</si>
  <si>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</si>
  <si>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</si>
  <si>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</si>
  <si>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</si>
  <si>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</si>
  <si>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</si>
  <si>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</si>
  <si>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</si>
  <si>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</si>
  <si>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</si>
  <si>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</si>
  <si>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</si>
  <si>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001JE00604</t>
  </si>
  <si>
    <t>001JE00480</t>
  </si>
  <si>
    <t>097JE00534</t>
  </si>
  <si>
    <t>014JE00446</t>
  </si>
  <si>
    <t>029JE03301</t>
  </si>
  <si>
    <t>029JE03241</t>
  </si>
  <si>
    <t>007JE00605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</si>
  <si>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</si>
  <si>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</si>
  <si>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</si>
  <si>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</si>
  <si>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</si>
  <si>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</si>
  <si>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</si>
  <si>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</si>
  <si>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</si>
  <si>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</si>
  <si>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</si>
  <si>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</si>
  <si>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</si>
  <si>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</si>
  <si>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</si>
  <si>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</si>
  <si>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</si>
  <si>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</si>
  <si>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</si>
  <si>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</si>
  <si>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</si>
  <si>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</si>
  <si>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</si>
  <si>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</si>
  <si>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</si>
  <si>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</si>
  <si>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</si>
  <si>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</si>
  <si>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</si>
  <si>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</si>
  <si>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</si>
  <si>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</si>
  <si>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</si>
  <si>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</si>
  <si>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</si>
  <si>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</si>
  <si>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</si>
  <si>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</si>
  <si>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</si>
  <si>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</si>
  <si>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</si>
  <si>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</si>
  <si>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</si>
  <si>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</si>
  <si>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</si>
  <si>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</si>
  <si>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</si>
  <si>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</si>
  <si>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</si>
  <si>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</si>
  <si>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</si>
  <si>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</si>
  <si>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</si>
  <si>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</si>
  <si>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</si>
  <si>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</si>
  <si>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</si>
  <si>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</si>
  <si>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</si>
  <si>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</si>
  <si>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</si>
  <si>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</si>
  <si>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</si>
  <si>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</si>
  <si>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</si>
  <si>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</si>
  <si>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</si>
  <si>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</si>
  <si>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</si>
  <si>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</si>
  <si>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</si>
  <si>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</si>
  <si>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</si>
  <si>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</si>
  <si>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</si>
  <si>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</si>
  <si>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</si>
  <si>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</si>
  <si>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</si>
  <si>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</si>
  <si>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</si>
  <si>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</si>
  <si>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</si>
  <si>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</si>
  <si>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</si>
  <si>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</si>
  <si>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</si>
  <si>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</si>
  <si>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</si>
  <si>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</si>
  <si>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</si>
  <si>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</si>
  <si>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</si>
  <si>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</si>
  <si>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</si>
  <si>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</si>
  <si>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</si>
  <si>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</si>
  <si>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</si>
  <si>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</si>
  <si>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</si>
  <si>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</si>
  <si>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</si>
  <si>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</si>
  <si>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</si>
  <si>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</si>
  <si>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</si>
  <si>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</si>
  <si>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029HO13246</t>
  </si>
  <si>
    <t>029JE03346</t>
  </si>
  <si>
    <t>014JE00374</t>
  </si>
  <si>
    <t>029HO11111</t>
  </si>
  <si>
    <t>HAL</t>
  </si>
  <si>
    <t>011HO06116</t>
  </si>
  <si>
    <t>011HO04272</t>
  </si>
  <si>
    <t>011HO08600</t>
  </si>
  <si>
    <t>007JE00590</t>
  </si>
  <si>
    <t>JEDNK301</t>
  </si>
  <si>
    <t>007JE01000</t>
  </si>
  <si>
    <t>HACIENDA ALASKA</t>
  </si>
  <si>
    <t>CARLOS PEREZ CENTENO</t>
  </si>
  <si>
    <t>Gtot</t>
  </si>
  <si>
    <t>HACIENDA TERRANOVA</t>
  </si>
  <si>
    <t>RICARDO GURDIAN</t>
  </si>
  <si>
    <t>HTR</t>
  </si>
  <si>
    <t>FINCA LA BONITA</t>
  </si>
  <si>
    <t>JEREMY ARAYA ROJAS</t>
  </si>
  <si>
    <t>FBO</t>
  </si>
  <si>
    <t>HDA LA GEORGINA</t>
  </si>
  <si>
    <t>JORGE GONZALEZ GONZALEZ</t>
  </si>
  <si>
    <t>HLG</t>
  </si>
  <si>
    <t>029HO13080</t>
  </si>
  <si>
    <t>014HO05560</t>
  </si>
  <si>
    <t>014HO05394</t>
  </si>
  <si>
    <t>014JE00408</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</si>
  <si>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</si>
  <si>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</si>
  <si>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</si>
  <si>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</si>
  <si>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</si>
  <si>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</si>
  <si>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</si>
  <si>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</si>
  <si>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</si>
  <si>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</si>
  <si>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</si>
  <si>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</si>
  <si>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</si>
  <si>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</si>
  <si>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</si>
  <si>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</si>
  <si>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</si>
  <si>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</si>
  <si>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FINCA</t>
  </si>
  <si>
    <t>PADRE</t>
  </si>
  <si>
    <t>NUM_VAMPP</t>
  </si>
  <si>
    <t>NUM REGISTRO</t>
  </si>
  <si>
    <t>007HO09165</t>
  </si>
  <si>
    <t>011HO09497</t>
  </si>
  <si>
    <t>011HO08477</t>
  </si>
  <si>
    <t>029HO11931</t>
  </si>
  <si>
    <t>097HO01650</t>
  </si>
  <si>
    <t>200HO05592</t>
  </si>
  <si>
    <t>007HO06302</t>
  </si>
  <si>
    <t>014JE00533</t>
  </si>
  <si>
    <t>001JE00672</t>
  </si>
  <si>
    <t>001JE00576</t>
  </si>
  <si>
    <t>014JE00576</t>
  </si>
  <si>
    <t>001JE00711</t>
  </si>
  <si>
    <t>029JE03510</t>
  </si>
  <si>
    <t>200JE00989</t>
  </si>
  <si>
    <t>007JE00714</t>
  </si>
  <si>
    <t>007JE00780</t>
  </si>
  <si>
    <t>029JE03314</t>
  </si>
  <si>
    <t>LA JUANITA</t>
  </si>
  <si>
    <t>HACIENDA CHICUA S.A.</t>
  </si>
  <si>
    <t>HCA</t>
  </si>
  <si>
    <t>GABRIEL ANTONIO PANIAGUA LEDEZ</t>
  </si>
  <si>
    <t>GABRIEL PANIAGUA LEDEZMA</t>
  </si>
  <si>
    <t>FINCA XINIA</t>
  </si>
  <si>
    <t>FXG</t>
  </si>
  <si>
    <t>LA FLORY</t>
  </si>
  <si>
    <t>JORGE EDUARDO VARGAS ALFARO</t>
  </si>
  <si>
    <t>FLF</t>
  </si>
  <si>
    <t>XINIA GOMEZ</t>
  </si>
  <si>
    <t>FGP</t>
  </si>
  <si>
    <t>FALTAN 2 NUMEROS AL FINAL</t>
  </si>
  <si>
    <t>104687-G</t>
  </si>
  <si>
    <t>102808-G</t>
  </si>
  <si>
    <t>97132-G</t>
  </si>
  <si>
    <t>finca</t>
  </si>
  <si>
    <t>vaca</t>
  </si>
  <si>
    <t>padre</t>
  </si>
  <si>
    <t>correcto</t>
  </si>
  <si>
    <t>011HO07871</t>
  </si>
  <si>
    <t>007HO07615</t>
  </si>
  <si>
    <t>001HO06827</t>
  </si>
  <si>
    <t>MN23</t>
  </si>
  <si>
    <t>014HO04099</t>
  </si>
  <si>
    <t>011HO09317</t>
  </si>
  <si>
    <t>MN84046</t>
  </si>
  <si>
    <t>029HO11138</t>
  </si>
  <si>
    <t>014JE00431</t>
  </si>
  <si>
    <t>007JE00730</t>
  </si>
  <si>
    <t>7J798</t>
  </si>
  <si>
    <t>007JE00645</t>
  </si>
  <si>
    <t>HACIENDA RENOLGA S.A.</t>
  </si>
  <si>
    <t>OLGA COZZA DE PICADO</t>
  </si>
  <si>
    <t>REN</t>
  </si>
  <si>
    <t>007HO08221</t>
  </si>
  <si>
    <t>014HO04026</t>
  </si>
  <si>
    <t>007JE00707</t>
  </si>
  <si>
    <t>200JE00423</t>
  </si>
  <si>
    <t>?</t>
  </si>
  <si>
    <t>CAMPO LINDO</t>
  </si>
  <si>
    <t>LUIS DIEGO MONTERO</t>
  </si>
  <si>
    <t>HCL</t>
  </si>
  <si>
    <t>pegar fincas para comparar</t>
  </si>
  <si>
    <t>029HO10356</t>
  </si>
  <si>
    <t>001HO08778</t>
  </si>
  <si>
    <t>029HO11943</t>
  </si>
  <si>
    <t>007HO10606</t>
  </si>
  <si>
    <t>007HO09052</t>
  </si>
  <si>
    <t>029HO11967</t>
  </si>
  <si>
    <t>200HO00528</t>
  </si>
  <si>
    <t>001HO10404</t>
  </si>
  <si>
    <t>001HO05903</t>
  </si>
  <si>
    <t>011HO10767</t>
  </si>
  <si>
    <t>FIH8710</t>
  </si>
  <si>
    <t>001HO10061</t>
  </si>
  <si>
    <t>007JE00670</t>
  </si>
  <si>
    <t>014JE00600</t>
  </si>
  <si>
    <t>001JE00552</t>
  </si>
  <si>
    <t>007JE01038</t>
  </si>
  <si>
    <t>007JE00778</t>
  </si>
  <si>
    <t>007JE00791</t>
  </si>
  <si>
    <t>007JE00472</t>
  </si>
  <si>
    <t>103320</t>
  </si>
  <si>
    <t>100058</t>
  </si>
  <si>
    <t>HDA RANCHO VERDE</t>
  </si>
  <si>
    <t>FERNANDO CHAVARRIA</t>
  </si>
  <si>
    <t>HRV</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</si>
</sst>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sz val="1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14">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0" xfId="0" applyFont="1" applyAlignment="1">
      <alignment vertical="center"/>
    </xf>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20" fillId="37" borderId="0" xfId="33" applyNumberFormat="1" applyFont="1" applyFill="1" applyAlignment="1">
      <alignment horizontal="left"/>
    </xf>
    <xf numFmtId="0" fontId="20" fillId="37" borderId="0" xfId="33" applyFont="1" applyFill="1"/>
    <xf numFmtId="0" fontId="20" fillId="37" borderId="0" xfId="0" applyFont="1" applyFill="1" applyAlignment="1">
      <alignment vertical="center"/>
    </xf>
    <xf numFmtId="0" fontId="20" fillId="37" borderId="15" xfId="33" applyFont="1" applyFill="1" applyBorder="1"/>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26" fillId="0" borderId="0" xfId="0" applyFont="1" applyAlignment="1">
      <alignment vertical="center" wrapText="1"/>
    </xf>
    <xf numFmtId="0" fontId="50" fillId="0" borderId="0" xfId="0" applyFont="1" applyFill="1" applyAlignment="1">
      <alignment horizontal="right"/>
    </xf>
    <xf numFmtId="0" fontId="50" fillId="0" borderId="0" xfId="0" applyFont="1" applyFill="1" applyBorder="1" applyAlignment="1">
      <alignment horizontal="right"/>
    </xf>
    <xf numFmtId="166" fontId="50" fillId="0" borderId="0" xfId="0" applyNumberFormat="1" applyFont="1" applyFill="1" applyBorder="1" applyAlignment="1">
      <alignment horizontal="right"/>
    </xf>
    <xf numFmtId="49" fontId="50" fillId="0" borderId="0" xfId="0" applyNumberFormat="1" applyFont="1" applyFill="1" applyBorder="1" applyAlignment="1">
      <alignment horizontal="right"/>
    </xf>
    <xf numFmtId="166" fontId="50" fillId="0" borderId="0" xfId="0" applyNumberFormat="1" applyFont="1" applyFill="1" applyAlignment="1">
      <alignment horizontal="right"/>
    </xf>
    <xf numFmtId="49" fontId="50" fillId="0" borderId="0" xfId="0" applyNumberFormat="1" applyFont="1" applyFill="1" applyAlignment="1">
      <alignment horizontal="right"/>
    </xf>
    <xf numFmtId="0" fontId="50" fillId="0" borderId="0" xfId="0" applyFont="1" applyFill="1" applyAlignment="1">
      <alignment horizontal="left"/>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0" fontId="4" fillId="0" borderId="0" xfId="0" applyFont="1"/>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3">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84"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85"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workbookViewId="0">
      <selection activeCell="C3" sqref="C3"/>
    </sheetView>
  </sheetViews>
  <sheetFormatPr baseColWidth="10" defaultRowHeight="15" x14ac:dyDescent="0.25"/>
  <cols>
    <col min="1" max="1" width="11.42578125" style="132"/>
    <col min="2" max="2" width="6.28515625" style="132" customWidth="1"/>
    <col min="3" max="3" width="16.140625" style="132" bestFit="1" customWidth="1"/>
    <col min="4" max="10" width="11.42578125" style="132"/>
    <col min="11" max="11" width="14" style="132" customWidth="1"/>
    <col min="12" max="18" width="11.42578125" style="133"/>
    <col min="19" max="24" width="11.42578125" style="151"/>
    <col min="25" max="16384" width="11.42578125" style="149"/>
  </cols>
  <sheetData>
    <row r="2" spans="1:24" ht="15.75" thickBot="1" x14ac:dyDescent="0.3"/>
    <row r="3" spans="1:24" x14ac:dyDescent="0.25">
      <c r="B3" s="134"/>
      <c r="C3" s="152"/>
      <c r="D3" s="135"/>
      <c r="E3" s="135"/>
      <c r="F3" s="135"/>
      <c r="G3" s="135"/>
      <c r="H3" s="135"/>
      <c r="I3" s="135"/>
      <c r="J3" s="135"/>
      <c r="K3" s="136"/>
    </row>
    <row r="4" spans="1:24" x14ac:dyDescent="0.25">
      <c r="B4" s="137"/>
      <c r="C4" s="150" t="s">
        <v>286</v>
      </c>
      <c r="D4" s="1"/>
      <c r="E4" s="1"/>
      <c r="F4" s="138"/>
      <c r="G4" s="138"/>
      <c r="H4" s="138"/>
      <c r="I4" s="138"/>
      <c r="J4" s="138"/>
      <c r="K4" s="139"/>
    </row>
    <row r="5" spans="1:24" x14ac:dyDescent="0.25">
      <c r="B5" s="140"/>
      <c r="C5" s="138"/>
      <c r="D5" s="138"/>
      <c r="E5" s="138"/>
      <c r="F5" s="138"/>
      <c r="G5" s="138"/>
      <c r="H5" s="138"/>
      <c r="I5" s="138"/>
      <c r="J5" s="138"/>
      <c r="K5" s="139"/>
    </row>
    <row r="6" spans="1:24" s="133" customFormat="1" x14ac:dyDescent="0.25">
      <c r="A6" s="132"/>
      <c r="B6" s="140" t="s">
        <v>287</v>
      </c>
      <c r="C6" s="138"/>
      <c r="D6" s="138"/>
      <c r="E6" s="138"/>
      <c r="F6" s="138"/>
      <c r="G6" s="138"/>
      <c r="H6" s="138"/>
      <c r="I6" s="138"/>
      <c r="J6" s="138"/>
      <c r="K6" s="139"/>
      <c r="S6" s="151"/>
      <c r="T6" s="151"/>
      <c r="U6" s="151"/>
      <c r="V6" s="151"/>
      <c r="W6" s="151"/>
      <c r="X6" s="151"/>
    </row>
    <row r="7" spans="1:24" s="133" customFormat="1" x14ac:dyDescent="0.25">
      <c r="A7" s="132"/>
      <c r="B7" s="142" t="s">
        <v>18</v>
      </c>
      <c r="C7" s="30" t="s">
        <v>288</v>
      </c>
      <c r="D7" s="138"/>
      <c r="E7" s="138"/>
      <c r="F7" s="138"/>
      <c r="G7" s="138"/>
      <c r="H7" s="138"/>
      <c r="I7" s="138"/>
      <c r="J7" s="138"/>
      <c r="K7" s="139"/>
      <c r="S7" s="151"/>
      <c r="T7" s="151"/>
      <c r="U7" s="151"/>
      <c r="V7" s="151"/>
      <c r="W7" s="151"/>
      <c r="X7" s="151"/>
    </row>
    <row r="8" spans="1:24" s="133" customFormat="1" x14ac:dyDescent="0.25">
      <c r="A8" s="132"/>
      <c r="B8" s="137"/>
      <c r="C8" s="138"/>
      <c r="D8" s="138"/>
      <c r="E8" s="138"/>
      <c r="F8" s="138"/>
      <c r="G8" s="138"/>
      <c r="H8" s="138"/>
      <c r="I8" s="138"/>
      <c r="J8" s="138"/>
      <c r="K8" s="139"/>
      <c r="S8" s="151"/>
      <c r="T8" s="151"/>
      <c r="U8" s="151"/>
      <c r="V8" s="151"/>
      <c r="W8" s="151"/>
      <c r="X8" s="151"/>
    </row>
    <row r="9" spans="1:24" s="133" customFormat="1" x14ac:dyDescent="0.25">
      <c r="A9" s="132"/>
      <c r="B9" s="141" t="s">
        <v>279</v>
      </c>
      <c r="C9" s="138"/>
      <c r="D9" s="138"/>
      <c r="E9" s="138"/>
      <c r="F9" s="138"/>
      <c r="G9" s="138"/>
      <c r="H9" s="138"/>
      <c r="I9" s="138"/>
      <c r="J9" s="138"/>
      <c r="K9" s="139"/>
      <c r="S9" s="151"/>
      <c r="T9" s="151"/>
      <c r="U9" s="151"/>
      <c r="V9" s="151"/>
      <c r="W9" s="151"/>
      <c r="X9" s="151"/>
    </row>
    <row r="10" spans="1:24" s="133" customFormat="1" x14ac:dyDescent="0.25">
      <c r="A10" s="132"/>
      <c r="B10" s="142" t="s">
        <v>18</v>
      </c>
      <c r="C10" s="143" t="s">
        <v>280</v>
      </c>
      <c r="D10" s="138"/>
      <c r="E10" s="138"/>
      <c r="F10" s="138"/>
      <c r="G10" s="138"/>
      <c r="H10" s="138"/>
      <c r="I10" s="138"/>
      <c r="J10" s="138"/>
      <c r="K10" s="139"/>
      <c r="S10" s="151"/>
      <c r="T10" s="151"/>
      <c r="U10" s="151"/>
      <c r="V10" s="151"/>
      <c r="W10" s="151"/>
      <c r="X10" s="151"/>
    </row>
    <row r="11" spans="1:24" s="133" customFormat="1" x14ac:dyDescent="0.25">
      <c r="A11" s="132"/>
      <c r="B11" s="142" t="s">
        <v>18</v>
      </c>
      <c r="C11" s="143" t="s">
        <v>281</v>
      </c>
      <c r="D11" s="138"/>
      <c r="E11" s="138"/>
      <c r="F11" s="138"/>
      <c r="G11" s="138"/>
      <c r="H11" s="138"/>
      <c r="I11" s="138"/>
      <c r="J11" s="138"/>
      <c r="K11" s="139"/>
      <c r="S11" s="151"/>
      <c r="T11" s="151"/>
      <c r="U11" s="151"/>
      <c r="V11" s="151"/>
      <c r="W11" s="151"/>
      <c r="X11" s="151"/>
    </row>
    <row r="12" spans="1:24" s="133" customFormat="1" x14ac:dyDescent="0.25">
      <c r="A12" s="132"/>
      <c r="B12" s="142" t="s">
        <v>18</v>
      </c>
      <c r="C12" s="131" t="s">
        <v>278</v>
      </c>
      <c r="D12" s="138"/>
      <c r="E12" s="138"/>
      <c r="F12" s="138"/>
      <c r="G12" s="138"/>
      <c r="H12" s="138"/>
      <c r="I12" s="138"/>
      <c r="J12" s="138"/>
      <c r="K12" s="139"/>
      <c r="S12" s="151"/>
      <c r="T12" s="151"/>
      <c r="U12" s="151"/>
      <c r="V12" s="151"/>
      <c r="W12" s="151"/>
      <c r="X12" s="151"/>
    </row>
    <row r="13" spans="1:24" s="133" customFormat="1" x14ac:dyDescent="0.25">
      <c r="A13" s="132"/>
      <c r="B13" s="142" t="s">
        <v>18</v>
      </c>
      <c r="C13" s="143" t="s">
        <v>4</v>
      </c>
      <c r="D13" s="138"/>
      <c r="E13" s="138"/>
      <c r="F13" s="138"/>
      <c r="G13" s="138"/>
      <c r="H13" s="138"/>
      <c r="I13" s="138"/>
      <c r="J13" s="138"/>
      <c r="K13" s="139"/>
      <c r="S13" s="151"/>
      <c r="T13" s="151"/>
      <c r="U13" s="151"/>
      <c r="V13" s="151"/>
      <c r="W13" s="151"/>
      <c r="X13" s="151"/>
    </row>
    <row r="14" spans="1:24" s="133" customFormat="1" x14ac:dyDescent="0.25">
      <c r="A14" s="132"/>
      <c r="B14" s="137"/>
      <c r="C14" s="144" t="s">
        <v>2</v>
      </c>
      <c r="D14" s="138"/>
      <c r="E14" s="138"/>
      <c r="F14" s="138"/>
      <c r="G14" s="138"/>
      <c r="H14" s="138"/>
      <c r="I14" s="138"/>
      <c r="J14" s="138"/>
      <c r="K14" s="139"/>
      <c r="S14" s="151"/>
      <c r="T14" s="151"/>
      <c r="U14" s="151"/>
      <c r="V14" s="151"/>
      <c r="W14" s="151"/>
      <c r="X14" s="151"/>
    </row>
    <row r="15" spans="1:24" s="133" customFormat="1" x14ac:dyDescent="0.25">
      <c r="A15" s="132"/>
      <c r="B15" s="137"/>
      <c r="C15" s="144" t="s">
        <v>3</v>
      </c>
      <c r="D15" s="138"/>
      <c r="E15" s="138"/>
      <c r="F15" s="138"/>
      <c r="G15" s="138"/>
      <c r="H15" s="138"/>
      <c r="I15" s="138"/>
      <c r="J15" s="138"/>
      <c r="K15" s="139"/>
      <c r="S15" s="151"/>
      <c r="T15" s="151"/>
      <c r="U15" s="151"/>
      <c r="V15" s="151"/>
      <c r="W15" s="151"/>
      <c r="X15" s="151"/>
    </row>
    <row r="16" spans="1:24" s="133" customFormat="1" x14ac:dyDescent="0.25">
      <c r="A16" s="132"/>
      <c r="B16" s="145"/>
      <c r="C16" s="144" t="s">
        <v>17</v>
      </c>
      <c r="D16" s="138"/>
      <c r="E16" s="138"/>
      <c r="F16" s="138"/>
      <c r="G16" s="138"/>
      <c r="H16" s="138"/>
      <c r="I16" s="138"/>
      <c r="J16" s="138"/>
      <c r="K16" s="139"/>
      <c r="S16" s="151"/>
      <c r="T16" s="151"/>
      <c r="U16" s="151"/>
      <c r="V16" s="151"/>
      <c r="W16" s="151"/>
      <c r="X16" s="151"/>
    </row>
    <row r="17" spans="1:24" s="133" customFormat="1" x14ac:dyDescent="0.25">
      <c r="A17" s="132"/>
      <c r="B17" s="137"/>
      <c r="C17" s="138"/>
      <c r="D17" s="138"/>
      <c r="E17" s="138"/>
      <c r="F17" s="138"/>
      <c r="G17" s="138"/>
      <c r="H17" s="138"/>
      <c r="I17" s="138"/>
      <c r="J17" s="138"/>
      <c r="K17" s="139"/>
      <c r="S17" s="151"/>
      <c r="T17" s="151"/>
      <c r="U17" s="151"/>
      <c r="V17" s="151"/>
      <c r="W17" s="151"/>
      <c r="X17" s="151"/>
    </row>
    <row r="18" spans="1:24" s="133" customFormat="1" x14ac:dyDescent="0.25">
      <c r="A18" s="132"/>
      <c r="B18" s="137"/>
      <c r="C18" s="138" t="s">
        <v>282</v>
      </c>
      <c r="D18" s="138"/>
      <c r="E18" s="138"/>
      <c r="F18" s="138"/>
      <c r="G18" s="138"/>
      <c r="H18" s="138"/>
      <c r="I18" s="138"/>
      <c r="J18" s="138"/>
      <c r="K18" s="139"/>
      <c r="S18" s="151"/>
      <c r="T18" s="151"/>
      <c r="U18" s="151"/>
      <c r="V18" s="151"/>
      <c r="W18" s="151"/>
      <c r="X18" s="151"/>
    </row>
    <row r="19" spans="1:24" s="133" customFormat="1" x14ac:dyDescent="0.25">
      <c r="A19" s="132"/>
      <c r="B19" s="145"/>
      <c r="C19" s="138" t="s">
        <v>289</v>
      </c>
      <c r="D19" s="138"/>
      <c r="E19" s="138"/>
      <c r="F19" s="138"/>
      <c r="G19" s="138"/>
      <c r="H19" s="138"/>
      <c r="I19" s="138"/>
      <c r="J19" s="138"/>
      <c r="K19" s="139"/>
      <c r="S19" s="151"/>
      <c r="T19" s="151"/>
      <c r="U19" s="151"/>
      <c r="V19" s="151"/>
      <c r="W19" s="151"/>
      <c r="X19" s="151"/>
    </row>
    <row r="20" spans="1:24" s="133" customFormat="1" x14ac:dyDescent="0.25">
      <c r="A20" s="132"/>
      <c r="B20" s="145"/>
      <c r="C20" s="138"/>
      <c r="D20" s="138"/>
      <c r="E20" s="138"/>
      <c r="F20" s="138"/>
      <c r="G20" s="138"/>
      <c r="H20" s="138"/>
      <c r="I20" s="138"/>
      <c r="J20" s="138"/>
      <c r="K20" s="139"/>
      <c r="S20" s="151"/>
      <c r="T20" s="151"/>
      <c r="U20" s="151"/>
      <c r="V20" s="151"/>
      <c r="W20" s="151"/>
      <c r="X20" s="151"/>
    </row>
    <row r="21" spans="1:24" s="133" customFormat="1" x14ac:dyDescent="0.25">
      <c r="A21" s="132"/>
      <c r="B21" s="141" t="s">
        <v>283</v>
      </c>
      <c r="C21" s="138"/>
      <c r="D21" s="138"/>
      <c r="E21" s="138"/>
      <c r="F21" s="138"/>
      <c r="G21" s="138"/>
      <c r="H21" s="138"/>
      <c r="I21" s="138"/>
      <c r="J21" s="138"/>
      <c r="K21" s="139"/>
      <c r="S21" s="151"/>
      <c r="T21" s="151"/>
      <c r="U21" s="151"/>
      <c r="V21" s="151"/>
      <c r="W21" s="151"/>
      <c r="X21" s="151"/>
    </row>
    <row r="22" spans="1:24" s="133" customFormat="1" x14ac:dyDescent="0.25">
      <c r="A22" s="132"/>
      <c r="B22" s="142"/>
      <c r="C22" s="138"/>
      <c r="D22" s="138"/>
      <c r="E22" s="138"/>
      <c r="F22" s="138"/>
      <c r="G22" s="138"/>
      <c r="H22" s="138"/>
      <c r="I22" s="138"/>
      <c r="J22" s="138"/>
      <c r="K22" s="139"/>
      <c r="S22" s="151"/>
      <c r="T22" s="151"/>
      <c r="U22" s="151"/>
      <c r="V22" s="151"/>
      <c r="W22" s="151"/>
      <c r="X22" s="151"/>
    </row>
    <row r="23" spans="1:24" s="133" customFormat="1" x14ac:dyDescent="0.25">
      <c r="A23" s="132"/>
      <c r="B23" s="142" t="s">
        <v>18</v>
      </c>
      <c r="C23" s="143" t="s">
        <v>284</v>
      </c>
      <c r="D23" s="138"/>
      <c r="E23" s="138"/>
      <c r="F23" s="138"/>
      <c r="G23" s="138"/>
      <c r="H23" s="138"/>
      <c r="I23" s="138"/>
      <c r="J23" s="138"/>
      <c r="K23" s="139"/>
      <c r="S23" s="151"/>
      <c r="T23" s="151"/>
      <c r="U23" s="151"/>
      <c r="V23" s="151"/>
      <c r="W23" s="151"/>
      <c r="X23" s="151"/>
    </row>
    <row r="24" spans="1:24" s="133" customFormat="1" x14ac:dyDescent="0.25">
      <c r="A24" s="132"/>
      <c r="B24" s="142" t="s">
        <v>18</v>
      </c>
      <c r="C24" s="143" t="s">
        <v>285</v>
      </c>
      <c r="D24" s="138"/>
      <c r="E24" s="138"/>
      <c r="F24" s="138"/>
      <c r="G24" s="138"/>
      <c r="H24" s="138"/>
      <c r="I24" s="138"/>
      <c r="J24" s="138"/>
      <c r="K24" s="139"/>
      <c r="S24" s="151"/>
      <c r="T24" s="151"/>
      <c r="U24" s="151"/>
      <c r="V24" s="151"/>
      <c r="W24" s="151"/>
      <c r="X24" s="151"/>
    </row>
    <row r="25" spans="1:24" s="133" customFormat="1" x14ac:dyDescent="0.25">
      <c r="A25" s="132"/>
      <c r="B25" s="142" t="s">
        <v>18</v>
      </c>
      <c r="C25" s="143" t="s">
        <v>39</v>
      </c>
      <c r="D25" s="138"/>
      <c r="E25" s="138"/>
      <c r="F25" s="138"/>
      <c r="G25" s="138"/>
      <c r="H25" s="138"/>
      <c r="I25" s="138"/>
      <c r="J25" s="138"/>
      <c r="K25" s="139"/>
      <c r="S25" s="151"/>
      <c r="T25" s="151"/>
      <c r="U25" s="151"/>
      <c r="V25" s="151"/>
      <c r="W25" s="151"/>
      <c r="X25" s="151"/>
    </row>
    <row r="26" spans="1:24" s="133" customFormat="1" x14ac:dyDescent="0.25">
      <c r="A26" s="132"/>
      <c r="B26" s="137"/>
      <c r="C26" s="143"/>
      <c r="D26" s="138"/>
      <c r="E26" s="138"/>
      <c r="F26" s="138"/>
      <c r="G26" s="138"/>
      <c r="H26" s="138"/>
      <c r="I26" s="138"/>
      <c r="J26" s="138"/>
      <c r="K26" s="139"/>
      <c r="S26" s="151"/>
      <c r="T26" s="151"/>
      <c r="U26" s="151"/>
      <c r="V26" s="151"/>
      <c r="W26" s="151"/>
      <c r="X26" s="151"/>
    </row>
    <row r="27" spans="1:24" s="133" customFormat="1" x14ac:dyDescent="0.25">
      <c r="A27" s="132"/>
      <c r="B27" s="137"/>
      <c r="C27" s="138" t="s">
        <v>282</v>
      </c>
      <c r="D27" s="138"/>
      <c r="E27" s="138"/>
      <c r="F27" s="138"/>
      <c r="G27" s="138"/>
      <c r="H27" s="138"/>
      <c r="I27" s="138"/>
      <c r="J27" s="138"/>
      <c r="K27" s="139"/>
      <c r="S27" s="151"/>
      <c r="T27" s="151"/>
      <c r="U27" s="151"/>
      <c r="V27" s="151"/>
      <c r="W27" s="151"/>
      <c r="X27" s="151"/>
    </row>
    <row r="28" spans="1:24" s="133" customFormat="1" ht="15.75" thickBot="1" x14ac:dyDescent="0.3">
      <c r="A28" s="132"/>
      <c r="B28" s="153"/>
      <c r="C28" s="146" t="s">
        <v>290</v>
      </c>
      <c r="D28" s="147"/>
      <c r="E28" s="147"/>
      <c r="F28" s="147"/>
      <c r="G28" s="147"/>
      <c r="H28" s="147"/>
      <c r="I28" s="147"/>
      <c r="J28" s="147"/>
      <c r="K28" s="148"/>
      <c r="S28" s="151"/>
      <c r="T28" s="151"/>
      <c r="U28" s="151"/>
      <c r="V28" s="151"/>
      <c r="W28" s="151"/>
      <c r="X28" s="151"/>
    </row>
    <row r="29" spans="1:24" x14ac:dyDescent="0.25">
      <c r="C29" s="154"/>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26"/>
      <c r="B6" s="2" t="s">
        <v>73</v>
      </c>
      <c r="C6" s="3"/>
      <c r="D6" s="11"/>
      <c r="E6" s="15"/>
      <c r="F6" s="15"/>
      <c r="G6" s="15"/>
      <c r="H6" s="15"/>
      <c r="I6" s="15">
        <v>402.6</v>
      </c>
      <c r="J6" s="15"/>
      <c r="K6" s="15"/>
      <c r="L6" s="7">
        <v>402.6</v>
      </c>
    </row>
    <row r="7" spans="1:12" x14ac:dyDescent="0.2">
      <c r="A7" s="2" t="s">
        <v>67</v>
      </c>
      <c r="B7" s="3"/>
      <c r="C7" s="3"/>
      <c r="D7" s="11"/>
      <c r="E7" s="15"/>
      <c r="F7" s="15"/>
      <c r="G7" s="15"/>
      <c r="H7" s="15"/>
      <c r="I7" s="15">
        <v>402.6</v>
      </c>
      <c r="J7" s="15"/>
      <c r="K7" s="15"/>
      <c r="L7" s="7">
        <v>402.6</v>
      </c>
    </row>
    <row r="8" spans="1:12" x14ac:dyDescent="0.2">
      <c r="A8" s="2">
        <v>81810</v>
      </c>
      <c r="B8" s="2">
        <v>2840001</v>
      </c>
      <c r="C8" s="2" t="s">
        <v>105</v>
      </c>
      <c r="D8" s="11"/>
      <c r="E8" s="15"/>
      <c r="F8" s="15"/>
      <c r="G8" s="15"/>
      <c r="H8" s="15"/>
      <c r="I8" s="15">
        <v>303.3</v>
      </c>
      <c r="J8" s="15"/>
      <c r="K8" s="15"/>
      <c r="L8" s="7">
        <v>303.3</v>
      </c>
    </row>
    <row r="9" spans="1:12" x14ac:dyDescent="0.2">
      <c r="A9" s="26"/>
      <c r="B9" s="2" t="s">
        <v>73</v>
      </c>
      <c r="C9" s="3"/>
      <c r="D9" s="11"/>
      <c r="E9" s="15"/>
      <c r="F9" s="15"/>
      <c r="G9" s="15"/>
      <c r="H9" s="15"/>
      <c r="I9" s="15">
        <v>303.3</v>
      </c>
      <c r="J9" s="15"/>
      <c r="K9" s="15"/>
      <c r="L9" s="7">
        <v>303.3</v>
      </c>
    </row>
    <row r="10" spans="1:12" x14ac:dyDescent="0.2">
      <c r="A10" s="2" t="s">
        <v>110</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72</v>
      </c>
      <c r="C12" s="3"/>
      <c r="D12" s="11"/>
      <c r="E12" s="15"/>
      <c r="F12" s="15"/>
      <c r="G12" s="15"/>
      <c r="H12" s="15">
        <v>288.60000000000002</v>
      </c>
      <c r="I12" s="15"/>
      <c r="J12" s="15"/>
      <c r="K12" s="15"/>
      <c r="L12" s="7">
        <v>288.60000000000002</v>
      </c>
    </row>
    <row r="13" spans="1:12" x14ac:dyDescent="0.2">
      <c r="A13" s="2" t="s">
        <v>68</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26"/>
      <c r="B15" s="2" t="s">
        <v>81</v>
      </c>
      <c r="C15" s="3"/>
      <c r="D15" s="11"/>
      <c r="E15" s="15"/>
      <c r="F15" s="15"/>
      <c r="G15" s="15"/>
      <c r="H15" s="15"/>
      <c r="I15" s="15">
        <v>399.1</v>
      </c>
      <c r="J15" s="15"/>
      <c r="K15" s="15"/>
      <c r="L15" s="7">
        <v>399.1</v>
      </c>
    </row>
    <row r="16" spans="1:12" x14ac:dyDescent="0.2">
      <c r="A16" s="2" t="s">
        <v>69</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26"/>
      <c r="B18" s="2" t="s">
        <v>82</v>
      </c>
      <c r="C18" s="3"/>
      <c r="D18" s="11"/>
      <c r="E18" s="15"/>
      <c r="F18" s="15"/>
      <c r="G18" s="15"/>
      <c r="H18" s="15">
        <v>277.7</v>
      </c>
      <c r="I18" s="15"/>
      <c r="J18" s="15"/>
      <c r="K18" s="15"/>
      <c r="L18" s="7">
        <v>277.7</v>
      </c>
    </row>
    <row r="19" spans="1:12" x14ac:dyDescent="0.2">
      <c r="A19" s="2" t="s">
        <v>70</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81</v>
      </c>
      <c r="C21" s="3"/>
      <c r="D21" s="11"/>
      <c r="E21" s="15"/>
      <c r="F21" s="15"/>
      <c r="G21" s="15"/>
      <c r="H21" s="15">
        <v>336.3</v>
      </c>
      <c r="I21" s="15"/>
      <c r="J21" s="15"/>
      <c r="K21" s="15"/>
      <c r="L21" s="7">
        <v>336.3</v>
      </c>
    </row>
    <row r="22" spans="1:12" x14ac:dyDescent="0.2">
      <c r="A22" s="2" t="s">
        <v>111</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82</v>
      </c>
      <c r="C24" s="3"/>
      <c r="D24" s="11"/>
      <c r="E24" s="15"/>
      <c r="F24" s="15"/>
      <c r="G24" s="15">
        <v>277.5</v>
      </c>
      <c r="H24" s="15"/>
      <c r="I24" s="15"/>
      <c r="J24" s="15"/>
      <c r="K24" s="15"/>
      <c r="L24" s="7">
        <v>277.5</v>
      </c>
    </row>
    <row r="25" spans="1:12" x14ac:dyDescent="0.2">
      <c r="A25" s="2" t="s">
        <v>129</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82</v>
      </c>
      <c r="C27" s="3"/>
      <c r="D27" s="11"/>
      <c r="E27" s="15"/>
      <c r="F27" s="15"/>
      <c r="G27" s="15">
        <v>257.7</v>
      </c>
      <c r="H27" s="15"/>
      <c r="I27" s="15"/>
      <c r="J27" s="15"/>
      <c r="K27" s="15"/>
      <c r="L27" s="7">
        <v>257.7</v>
      </c>
    </row>
    <row r="28" spans="1:12" x14ac:dyDescent="0.2">
      <c r="A28" s="2" t="s">
        <v>130</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81</v>
      </c>
      <c r="C30" s="3"/>
      <c r="D30" s="11"/>
      <c r="E30" s="15">
        <v>321.39999999999998</v>
      </c>
      <c r="F30" s="15"/>
      <c r="G30" s="15"/>
      <c r="H30" s="15"/>
      <c r="I30" s="15"/>
      <c r="J30" s="15"/>
      <c r="K30" s="15"/>
      <c r="L30" s="7">
        <v>321.39999999999998</v>
      </c>
    </row>
    <row r="31" spans="1:12" x14ac:dyDescent="0.2">
      <c r="A31" s="2" t="s">
        <v>112</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26"/>
      <c r="B33" s="2" t="s">
        <v>81</v>
      </c>
      <c r="C33" s="3"/>
      <c r="D33" s="11"/>
      <c r="E33" s="15"/>
      <c r="F33" s="15"/>
      <c r="G33" s="15">
        <v>266.3</v>
      </c>
      <c r="H33" s="15"/>
      <c r="I33" s="15"/>
      <c r="J33" s="15"/>
      <c r="K33" s="15"/>
      <c r="L33" s="7">
        <v>266.3</v>
      </c>
    </row>
    <row r="34" spans="1:12" x14ac:dyDescent="0.2">
      <c r="A34" s="2" t="s">
        <v>71</v>
      </c>
      <c r="B34" s="3"/>
      <c r="C34" s="3"/>
      <c r="D34" s="11"/>
      <c r="E34" s="15"/>
      <c r="F34" s="15"/>
      <c r="G34" s="15">
        <v>266.3</v>
      </c>
      <c r="H34" s="15"/>
      <c r="I34" s="15"/>
      <c r="J34" s="15"/>
      <c r="K34" s="15"/>
      <c r="L34" s="7">
        <v>266.3</v>
      </c>
    </row>
    <row r="35" spans="1:12" x14ac:dyDescent="0.2">
      <c r="A35" s="2">
        <v>79972</v>
      </c>
      <c r="B35" s="2">
        <v>180001</v>
      </c>
      <c r="C35" s="2" t="s">
        <v>149</v>
      </c>
      <c r="D35" s="11"/>
      <c r="E35" s="15"/>
      <c r="F35" s="15"/>
      <c r="G35" s="15"/>
      <c r="H35" s="15"/>
      <c r="I35" s="15"/>
      <c r="J35" s="15">
        <v>254</v>
      </c>
      <c r="K35" s="15"/>
      <c r="L35" s="7">
        <v>254</v>
      </c>
    </row>
    <row r="36" spans="1:12" x14ac:dyDescent="0.2">
      <c r="A36" s="26"/>
      <c r="B36" s="2" t="s">
        <v>74</v>
      </c>
      <c r="C36" s="3"/>
      <c r="D36" s="11"/>
      <c r="E36" s="15"/>
      <c r="F36" s="15"/>
      <c r="G36" s="15"/>
      <c r="H36" s="15"/>
      <c r="I36" s="15"/>
      <c r="J36" s="15">
        <v>254</v>
      </c>
      <c r="K36" s="15"/>
      <c r="L36" s="7">
        <v>254</v>
      </c>
    </row>
    <row r="37" spans="1:12" x14ac:dyDescent="0.2">
      <c r="A37" s="2" t="s">
        <v>160</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82</v>
      </c>
      <c r="C39" s="3"/>
      <c r="D39" s="11"/>
      <c r="E39" s="15"/>
      <c r="F39" s="15"/>
      <c r="G39" s="15">
        <v>421.8</v>
      </c>
      <c r="H39" s="15"/>
      <c r="I39" s="15"/>
      <c r="J39" s="15"/>
      <c r="K39" s="15"/>
      <c r="L39" s="7">
        <v>421.8</v>
      </c>
    </row>
    <row r="40" spans="1:12" x14ac:dyDescent="0.2">
      <c r="A40" s="2" t="s">
        <v>83</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26"/>
      <c r="B42" s="2" t="s">
        <v>81</v>
      </c>
      <c r="C42" s="3"/>
      <c r="D42" s="11"/>
      <c r="E42" s="15"/>
      <c r="F42" s="15"/>
      <c r="G42" s="15"/>
      <c r="H42" s="15"/>
      <c r="I42" s="15">
        <v>233.7</v>
      </c>
      <c r="J42" s="15"/>
      <c r="K42" s="15"/>
      <c r="L42" s="7">
        <v>233.7</v>
      </c>
    </row>
    <row r="43" spans="1:12" x14ac:dyDescent="0.2">
      <c r="A43" s="2" t="s">
        <v>113</v>
      </c>
      <c r="B43" s="3"/>
      <c r="C43" s="3"/>
      <c r="D43" s="11"/>
      <c r="E43" s="15"/>
      <c r="F43" s="15"/>
      <c r="G43" s="15"/>
      <c r="H43" s="15"/>
      <c r="I43" s="15">
        <v>233.7</v>
      </c>
      <c r="J43" s="15"/>
      <c r="K43" s="15"/>
      <c r="L43" s="7">
        <v>233.7</v>
      </c>
    </row>
    <row r="44" spans="1:12" x14ac:dyDescent="0.2">
      <c r="A44" s="2">
        <v>88171</v>
      </c>
      <c r="B44" s="2">
        <v>3600001</v>
      </c>
      <c r="C44" s="2" t="s">
        <v>107</v>
      </c>
      <c r="D44" s="11"/>
      <c r="E44" s="15"/>
      <c r="F44" s="15"/>
      <c r="G44" s="15">
        <v>283.10000000000002</v>
      </c>
      <c r="H44" s="15"/>
      <c r="I44" s="15"/>
      <c r="J44" s="15"/>
      <c r="K44" s="15"/>
      <c r="L44" s="7">
        <v>283.10000000000002</v>
      </c>
    </row>
    <row r="45" spans="1:12" x14ac:dyDescent="0.2">
      <c r="A45" s="26"/>
      <c r="B45" s="2" t="s">
        <v>81</v>
      </c>
      <c r="C45" s="3"/>
      <c r="D45" s="11"/>
      <c r="E45" s="15"/>
      <c r="F45" s="15"/>
      <c r="G45" s="15">
        <v>283.10000000000002</v>
      </c>
      <c r="H45" s="15"/>
      <c r="I45" s="15"/>
      <c r="J45" s="15"/>
      <c r="K45" s="15"/>
      <c r="L45" s="7">
        <v>283.10000000000002</v>
      </c>
    </row>
    <row r="46" spans="1:12" x14ac:dyDescent="0.2">
      <c r="A46" s="2" t="s">
        <v>114</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170</v>
      </c>
      <c r="C48" s="3"/>
      <c r="D48" s="11"/>
      <c r="E48" s="15"/>
      <c r="F48" s="15"/>
      <c r="G48" s="15"/>
      <c r="H48" s="15"/>
      <c r="I48" s="15">
        <v>228.7</v>
      </c>
      <c r="J48" s="15"/>
      <c r="K48" s="15"/>
      <c r="L48" s="7">
        <v>228.7</v>
      </c>
    </row>
    <row r="49" spans="1:12" x14ac:dyDescent="0.2">
      <c r="A49" s="2" t="s">
        <v>171</v>
      </c>
      <c r="B49" s="3"/>
      <c r="C49" s="3"/>
      <c r="D49" s="11"/>
      <c r="E49" s="15"/>
      <c r="F49" s="15"/>
      <c r="G49" s="15"/>
      <c r="H49" s="15"/>
      <c r="I49" s="15">
        <v>228.7</v>
      </c>
      <c r="J49" s="15"/>
      <c r="K49" s="15"/>
      <c r="L49" s="7">
        <v>228.7</v>
      </c>
    </row>
    <row r="50" spans="1:12" x14ac:dyDescent="0.2">
      <c r="A50" s="2">
        <v>96180</v>
      </c>
      <c r="B50" s="2">
        <v>3600001</v>
      </c>
      <c r="C50" s="2" t="s">
        <v>89</v>
      </c>
      <c r="D50" s="11"/>
      <c r="E50" s="15">
        <v>292.89999999999998</v>
      </c>
      <c r="F50" s="15"/>
      <c r="G50" s="15"/>
      <c r="H50" s="15"/>
      <c r="I50" s="15"/>
      <c r="J50" s="15"/>
      <c r="K50" s="15"/>
      <c r="L50" s="7">
        <v>292.89999999999998</v>
      </c>
    </row>
    <row r="51" spans="1:12" x14ac:dyDescent="0.2">
      <c r="A51" s="26"/>
      <c r="B51" s="2" t="s">
        <v>81</v>
      </c>
      <c r="C51" s="3"/>
      <c r="D51" s="11"/>
      <c r="E51" s="15">
        <v>292.89999999999998</v>
      </c>
      <c r="F51" s="15"/>
      <c r="G51" s="15"/>
      <c r="H51" s="15"/>
      <c r="I51" s="15"/>
      <c r="J51" s="15"/>
      <c r="K51" s="15"/>
      <c r="L51" s="7">
        <v>292.89999999999998</v>
      </c>
    </row>
    <row r="52" spans="1:12" x14ac:dyDescent="0.2">
      <c r="A52" s="2" t="s">
        <v>90</v>
      </c>
      <c r="B52" s="3"/>
      <c r="C52" s="3"/>
      <c r="D52" s="11"/>
      <c r="E52" s="15">
        <v>292.89999999999998</v>
      </c>
      <c r="F52" s="15"/>
      <c r="G52" s="15"/>
      <c r="H52" s="15"/>
      <c r="I52" s="15"/>
      <c r="J52" s="15"/>
      <c r="K52" s="15"/>
      <c r="L52" s="7">
        <v>292.89999999999998</v>
      </c>
    </row>
    <row r="53" spans="1:12" x14ac:dyDescent="0.2">
      <c r="A53" s="2">
        <v>92011</v>
      </c>
      <c r="B53" s="2">
        <v>3600001</v>
      </c>
      <c r="C53" s="2" t="s">
        <v>66</v>
      </c>
      <c r="D53" s="11"/>
      <c r="E53" s="15"/>
      <c r="F53" s="15">
        <v>218.6</v>
      </c>
      <c r="G53" s="15"/>
      <c r="H53" s="15"/>
      <c r="I53" s="15"/>
      <c r="J53" s="15"/>
      <c r="K53" s="15"/>
      <c r="L53" s="7">
        <v>218.6</v>
      </c>
    </row>
    <row r="54" spans="1:12" x14ac:dyDescent="0.2">
      <c r="A54" s="26"/>
      <c r="B54" s="2" t="s">
        <v>81</v>
      </c>
      <c r="C54" s="3"/>
      <c r="D54" s="11"/>
      <c r="E54" s="15"/>
      <c r="F54" s="15">
        <v>218.6</v>
      </c>
      <c r="G54" s="15"/>
      <c r="H54" s="15"/>
      <c r="I54" s="15"/>
      <c r="J54" s="15"/>
      <c r="K54" s="15"/>
      <c r="L54" s="7">
        <v>218.6</v>
      </c>
    </row>
    <row r="55" spans="1:12" x14ac:dyDescent="0.2">
      <c r="A55" s="2" t="s">
        <v>174</v>
      </c>
      <c r="B55" s="3"/>
      <c r="C55" s="3"/>
      <c r="D55" s="11"/>
      <c r="E55" s="15"/>
      <c r="F55" s="15">
        <v>218.6</v>
      </c>
      <c r="G55" s="15"/>
      <c r="H55" s="15"/>
      <c r="I55" s="15"/>
      <c r="J55" s="15"/>
      <c r="K55" s="15"/>
      <c r="L55" s="7">
        <v>218.6</v>
      </c>
    </row>
    <row r="56" spans="1:12" x14ac:dyDescent="0.2">
      <c r="A56" s="2">
        <v>96171</v>
      </c>
      <c r="B56" s="2">
        <v>3600001</v>
      </c>
      <c r="C56" s="2" t="s">
        <v>76</v>
      </c>
      <c r="D56" s="11"/>
      <c r="E56" s="15">
        <v>271</v>
      </c>
      <c r="F56" s="15"/>
      <c r="G56" s="15"/>
      <c r="H56" s="15"/>
      <c r="I56" s="15"/>
      <c r="J56" s="15"/>
      <c r="K56" s="15"/>
      <c r="L56" s="7">
        <v>271</v>
      </c>
    </row>
    <row r="57" spans="1:12" x14ac:dyDescent="0.2">
      <c r="A57" s="26"/>
      <c r="B57" s="2" t="s">
        <v>81</v>
      </c>
      <c r="C57" s="3"/>
      <c r="D57" s="11"/>
      <c r="E57" s="15">
        <v>271</v>
      </c>
      <c r="F57" s="15"/>
      <c r="G57" s="15"/>
      <c r="H57" s="15"/>
      <c r="I57" s="15"/>
      <c r="J57" s="15"/>
      <c r="K57" s="15"/>
      <c r="L57" s="7">
        <v>271</v>
      </c>
    </row>
    <row r="58" spans="1:12" x14ac:dyDescent="0.2">
      <c r="A58" s="2" t="s">
        <v>115</v>
      </c>
      <c r="B58" s="3"/>
      <c r="C58" s="3"/>
      <c r="D58" s="11"/>
      <c r="E58" s="15">
        <v>271</v>
      </c>
      <c r="F58" s="15"/>
      <c r="G58" s="15"/>
      <c r="H58" s="15"/>
      <c r="I58" s="15"/>
      <c r="J58" s="15"/>
      <c r="K58" s="15"/>
      <c r="L58" s="7">
        <v>271</v>
      </c>
    </row>
    <row r="59" spans="1:12" x14ac:dyDescent="0.2">
      <c r="A59" s="2">
        <v>89078</v>
      </c>
      <c r="B59" s="2">
        <v>106500002</v>
      </c>
      <c r="C59" s="2" t="s">
        <v>75</v>
      </c>
      <c r="D59" s="11"/>
      <c r="E59" s="15"/>
      <c r="F59" s="15">
        <v>307.5</v>
      </c>
      <c r="G59" s="15"/>
      <c r="H59" s="15"/>
      <c r="I59" s="15"/>
      <c r="J59" s="15"/>
      <c r="K59" s="15"/>
      <c r="L59" s="7">
        <v>307.5</v>
      </c>
    </row>
    <row r="60" spans="1:12" x14ac:dyDescent="0.2">
      <c r="A60" s="26"/>
      <c r="B60" s="2" t="s">
        <v>80</v>
      </c>
      <c r="C60" s="3"/>
      <c r="D60" s="11"/>
      <c r="E60" s="15"/>
      <c r="F60" s="15">
        <v>307.5</v>
      </c>
      <c r="G60" s="15"/>
      <c r="H60" s="15"/>
      <c r="I60" s="15"/>
      <c r="J60" s="15"/>
      <c r="K60" s="15"/>
      <c r="L60" s="7">
        <v>307.5</v>
      </c>
    </row>
    <row r="61" spans="1:12" x14ac:dyDescent="0.2">
      <c r="A61" s="2" t="s">
        <v>96</v>
      </c>
      <c r="B61" s="3"/>
      <c r="C61" s="3"/>
      <c r="D61" s="11"/>
      <c r="E61" s="15"/>
      <c r="F61" s="15">
        <v>307.5</v>
      </c>
      <c r="G61" s="15"/>
      <c r="H61" s="15"/>
      <c r="I61" s="15"/>
      <c r="J61" s="15"/>
      <c r="K61" s="15"/>
      <c r="L61" s="7">
        <v>307.5</v>
      </c>
    </row>
    <row r="62" spans="1:12" x14ac:dyDescent="0.2">
      <c r="A62" s="2">
        <v>93870</v>
      </c>
      <c r="B62" s="2">
        <v>2840001</v>
      </c>
      <c r="C62" s="2" t="s">
        <v>89</v>
      </c>
      <c r="D62" s="11"/>
      <c r="E62" s="15">
        <v>230.1</v>
      </c>
      <c r="F62" s="15"/>
      <c r="G62" s="15"/>
      <c r="H62" s="15"/>
      <c r="I62" s="15"/>
      <c r="J62" s="15"/>
      <c r="K62" s="15"/>
      <c r="L62" s="7">
        <v>230.1</v>
      </c>
    </row>
    <row r="63" spans="1:12" x14ac:dyDescent="0.2">
      <c r="A63" s="26"/>
      <c r="B63" s="2" t="s">
        <v>73</v>
      </c>
      <c r="C63" s="3"/>
      <c r="D63" s="11"/>
      <c r="E63" s="15">
        <v>230.1</v>
      </c>
      <c r="F63" s="15"/>
      <c r="G63" s="15"/>
      <c r="H63" s="15"/>
      <c r="I63" s="15"/>
      <c r="J63" s="15"/>
      <c r="K63" s="15"/>
      <c r="L63" s="7">
        <v>230.1</v>
      </c>
    </row>
    <row r="64" spans="1:12" x14ac:dyDescent="0.2">
      <c r="A64" s="2" t="s">
        <v>98</v>
      </c>
      <c r="B64" s="3"/>
      <c r="C64" s="3"/>
      <c r="D64" s="11"/>
      <c r="E64" s="15">
        <v>230.1</v>
      </c>
      <c r="F64" s="15"/>
      <c r="G64" s="15"/>
      <c r="H64" s="15"/>
      <c r="I64" s="15"/>
      <c r="J64" s="15"/>
      <c r="K64" s="15"/>
      <c r="L64" s="7">
        <v>230.1</v>
      </c>
    </row>
    <row r="65" spans="1:12" x14ac:dyDescent="0.2">
      <c r="A65" s="2">
        <v>91234</v>
      </c>
      <c r="B65" s="2">
        <v>106500002</v>
      </c>
      <c r="C65" s="2" t="s">
        <v>93</v>
      </c>
      <c r="D65" s="11"/>
      <c r="E65" s="15">
        <v>236.4</v>
      </c>
      <c r="F65" s="15"/>
      <c r="G65" s="15"/>
      <c r="H65" s="15"/>
      <c r="I65" s="15"/>
      <c r="J65" s="15"/>
      <c r="K65" s="15"/>
      <c r="L65" s="7">
        <v>236.4</v>
      </c>
    </row>
    <row r="66" spans="1:12" x14ac:dyDescent="0.2">
      <c r="A66" s="26"/>
      <c r="B66" s="2" t="s">
        <v>80</v>
      </c>
      <c r="C66" s="3"/>
      <c r="D66" s="11"/>
      <c r="E66" s="15">
        <v>236.4</v>
      </c>
      <c r="F66" s="15"/>
      <c r="G66" s="15"/>
      <c r="H66" s="15"/>
      <c r="I66" s="15"/>
      <c r="J66" s="15"/>
      <c r="K66" s="15"/>
      <c r="L66" s="7">
        <v>236.4</v>
      </c>
    </row>
    <row r="67" spans="1:12" x14ac:dyDescent="0.2">
      <c r="A67" s="2" t="s">
        <v>99</v>
      </c>
      <c r="B67" s="3"/>
      <c r="C67" s="3"/>
      <c r="D67" s="11"/>
      <c r="E67" s="15">
        <v>236.4</v>
      </c>
      <c r="F67" s="15"/>
      <c r="G67" s="15"/>
      <c r="H67" s="15"/>
      <c r="I67" s="15"/>
      <c r="J67" s="15"/>
      <c r="K67" s="15"/>
      <c r="L67" s="7">
        <v>236.4</v>
      </c>
    </row>
    <row r="68" spans="1:12" x14ac:dyDescent="0.2">
      <c r="A68" s="2">
        <v>93864</v>
      </c>
      <c r="B68" s="2">
        <v>2840001</v>
      </c>
      <c r="C68" s="2" t="s">
        <v>89</v>
      </c>
      <c r="D68" s="11"/>
      <c r="E68" s="15">
        <v>251.5</v>
      </c>
      <c r="F68" s="15"/>
      <c r="G68" s="15"/>
      <c r="H68" s="15"/>
      <c r="I68" s="15"/>
      <c r="J68" s="15"/>
      <c r="K68" s="15"/>
      <c r="L68" s="7">
        <v>251.5</v>
      </c>
    </row>
    <row r="69" spans="1:12" x14ac:dyDescent="0.2">
      <c r="A69" s="26"/>
      <c r="B69" s="2" t="s">
        <v>73</v>
      </c>
      <c r="C69" s="3"/>
      <c r="D69" s="11"/>
      <c r="E69" s="15">
        <v>251.5</v>
      </c>
      <c r="F69" s="15"/>
      <c r="G69" s="15"/>
      <c r="H69" s="15"/>
      <c r="I69" s="15"/>
      <c r="J69" s="15"/>
      <c r="K69" s="15"/>
      <c r="L69" s="7">
        <v>251.5</v>
      </c>
    </row>
    <row r="70" spans="1:12" x14ac:dyDescent="0.2">
      <c r="A70" s="2" t="s">
        <v>100</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81</v>
      </c>
      <c r="C72" s="3"/>
      <c r="D72" s="11"/>
      <c r="E72" s="15"/>
      <c r="F72" s="15"/>
      <c r="G72" s="15"/>
      <c r="H72" s="15">
        <v>231.4</v>
      </c>
      <c r="I72" s="15"/>
      <c r="J72" s="15"/>
      <c r="K72" s="15"/>
      <c r="L72" s="7">
        <v>231.4</v>
      </c>
    </row>
    <row r="73" spans="1:12" x14ac:dyDescent="0.2">
      <c r="A73" s="2" t="s">
        <v>167</v>
      </c>
      <c r="B73" s="3"/>
      <c r="C73" s="3"/>
      <c r="D73" s="11"/>
      <c r="E73" s="15"/>
      <c r="F73" s="15"/>
      <c r="G73" s="15"/>
      <c r="H73" s="15">
        <v>231.4</v>
      </c>
      <c r="I73" s="15"/>
      <c r="J73" s="15"/>
      <c r="K73" s="15"/>
      <c r="L73" s="7">
        <v>231.4</v>
      </c>
    </row>
    <row r="74" spans="1:12" x14ac:dyDescent="0.2">
      <c r="A74" s="2">
        <v>79978</v>
      </c>
      <c r="B74" s="2">
        <v>180001</v>
      </c>
      <c r="C74" s="2" t="s">
        <v>94</v>
      </c>
      <c r="D74" s="11"/>
      <c r="E74" s="15"/>
      <c r="F74" s="15"/>
      <c r="G74" s="15"/>
      <c r="H74" s="15"/>
      <c r="I74" s="15"/>
      <c r="J74" s="15"/>
      <c r="K74" s="15">
        <v>241</v>
      </c>
      <c r="L74" s="7">
        <v>241</v>
      </c>
    </row>
    <row r="75" spans="1:12" x14ac:dyDescent="0.2">
      <c r="A75" s="26"/>
      <c r="B75" s="2" t="s">
        <v>74</v>
      </c>
      <c r="C75" s="3"/>
      <c r="D75" s="11"/>
      <c r="E75" s="15"/>
      <c r="F75" s="15"/>
      <c r="G75" s="15"/>
      <c r="H75" s="15"/>
      <c r="I75" s="15"/>
      <c r="J75" s="15"/>
      <c r="K75" s="15">
        <v>241</v>
      </c>
      <c r="L75" s="7">
        <v>241</v>
      </c>
    </row>
    <row r="76" spans="1:12" x14ac:dyDescent="0.2">
      <c r="A76" s="2" t="s">
        <v>101</v>
      </c>
      <c r="B76" s="3"/>
      <c r="C76" s="3"/>
      <c r="D76" s="11"/>
      <c r="E76" s="15"/>
      <c r="F76" s="15"/>
      <c r="G76" s="15"/>
      <c r="H76" s="15"/>
      <c r="I76" s="15"/>
      <c r="J76" s="15"/>
      <c r="K76" s="15">
        <v>241</v>
      </c>
      <c r="L76" s="7">
        <v>241</v>
      </c>
    </row>
    <row r="77" spans="1:12" x14ac:dyDescent="0.2">
      <c r="A77" s="2">
        <v>82314</v>
      </c>
      <c r="B77" s="2">
        <v>3600001</v>
      </c>
      <c r="C77" s="2" t="s">
        <v>77</v>
      </c>
      <c r="D77" s="11"/>
      <c r="E77" s="15"/>
      <c r="F77" s="15"/>
      <c r="G77" s="15"/>
      <c r="H77" s="15"/>
      <c r="I77" s="15">
        <v>229.5</v>
      </c>
      <c r="J77" s="15"/>
      <c r="K77" s="15"/>
      <c r="L77" s="7">
        <v>229.5</v>
      </c>
    </row>
    <row r="78" spans="1:12" x14ac:dyDescent="0.2">
      <c r="A78" s="26"/>
      <c r="B78" s="2" t="s">
        <v>81</v>
      </c>
      <c r="C78" s="3"/>
      <c r="D78" s="11"/>
      <c r="E78" s="15"/>
      <c r="F78" s="15"/>
      <c r="G78" s="15"/>
      <c r="H78" s="15"/>
      <c r="I78" s="15">
        <v>229.5</v>
      </c>
      <c r="J78" s="15"/>
      <c r="K78" s="15"/>
      <c r="L78" s="7">
        <v>229.5</v>
      </c>
    </row>
    <row r="79" spans="1:12" x14ac:dyDescent="0.2">
      <c r="A79" s="2" t="s">
        <v>102</v>
      </c>
      <c r="B79" s="3"/>
      <c r="C79" s="3"/>
      <c r="D79" s="11"/>
      <c r="E79" s="15"/>
      <c r="F79" s="15"/>
      <c r="G79" s="15"/>
      <c r="H79" s="15"/>
      <c r="I79" s="15">
        <v>229.5</v>
      </c>
      <c r="J79" s="15"/>
      <c r="K79" s="15"/>
      <c r="L79" s="7">
        <v>229.5</v>
      </c>
    </row>
    <row r="80" spans="1:12" x14ac:dyDescent="0.2">
      <c r="A80" s="2">
        <v>93003</v>
      </c>
      <c r="B80" s="2">
        <v>550003</v>
      </c>
      <c r="C80" s="2" t="s">
        <v>106</v>
      </c>
      <c r="D80" s="11"/>
      <c r="E80" s="15">
        <v>268.2</v>
      </c>
      <c r="F80" s="15"/>
      <c r="G80" s="15"/>
      <c r="H80" s="15"/>
      <c r="I80" s="15"/>
      <c r="J80" s="15"/>
      <c r="K80" s="15"/>
      <c r="L80" s="7">
        <v>268.2</v>
      </c>
    </row>
    <row r="81" spans="1:12" x14ac:dyDescent="0.2">
      <c r="A81" s="26"/>
      <c r="B81" s="2" t="s">
        <v>97</v>
      </c>
      <c r="C81" s="3"/>
      <c r="D81" s="11"/>
      <c r="E81" s="15">
        <v>268.2</v>
      </c>
      <c r="F81" s="15"/>
      <c r="G81" s="15"/>
      <c r="H81" s="15"/>
      <c r="I81" s="15"/>
      <c r="J81" s="15"/>
      <c r="K81" s="15"/>
      <c r="L81" s="7">
        <v>268.2</v>
      </c>
    </row>
    <row r="82" spans="1:12" x14ac:dyDescent="0.2">
      <c r="A82" s="2" t="s">
        <v>116</v>
      </c>
      <c r="B82" s="3"/>
      <c r="C82" s="3"/>
      <c r="D82" s="11"/>
      <c r="E82" s="15">
        <v>268.2</v>
      </c>
      <c r="F82" s="15"/>
      <c r="G82" s="15"/>
      <c r="H82" s="15"/>
      <c r="I82" s="15"/>
      <c r="J82" s="15"/>
      <c r="K82" s="15"/>
      <c r="L82" s="7">
        <v>268.2</v>
      </c>
    </row>
    <row r="83" spans="1:12" x14ac:dyDescent="0.2">
      <c r="A83" s="2">
        <v>96095</v>
      </c>
      <c r="B83" s="2">
        <v>102960001</v>
      </c>
      <c r="C83" s="2" t="s">
        <v>104</v>
      </c>
      <c r="D83" s="11">
        <v>243.5</v>
      </c>
      <c r="E83" s="15"/>
      <c r="F83" s="15"/>
      <c r="G83" s="15"/>
      <c r="H83" s="15"/>
      <c r="I83" s="15"/>
      <c r="J83" s="15"/>
      <c r="K83" s="15"/>
      <c r="L83" s="7">
        <v>243.5</v>
      </c>
    </row>
    <row r="84" spans="1:12" x14ac:dyDescent="0.2">
      <c r="A84" s="26"/>
      <c r="B84" s="2" t="s">
        <v>82</v>
      </c>
      <c r="C84" s="3"/>
      <c r="D84" s="11">
        <v>243.5</v>
      </c>
      <c r="E84" s="15"/>
      <c r="F84" s="15"/>
      <c r="G84" s="15"/>
      <c r="H84" s="15"/>
      <c r="I84" s="15"/>
      <c r="J84" s="15"/>
      <c r="K84" s="15"/>
      <c r="L84" s="7">
        <v>243.5</v>
      </c>
    </row>
    <row r="85" spans="1:12" x14ac:dyDescent="0.2">
      <c r="A85" s="2" t="s">
        <v>117</v>
      </c>
      <c r="B85" s="3"/>
      <c r="C85" s="3"/>
      <c r="D85" s="11">
        <v>243.5</v>
      </c>
      <c r="E85" s="15"/>
      <c r="F85" s="15"/>
      <c r="G85" s="15"/>
      <c r="H85" s="15"/>
      <c r="I85" s="15"/>
      <c r="J85" s="15"/>
      <c r="K85" s="15"/>
      <c r="L85" s="7">
        <v>243.5</v>
      </c>
    </row>
    <row r="86" spans="1:12" x14ac:dyDescent="0.2">
      <c r="A86" s="2">
        <v>94635</v>
      </c>
      <c r="B86" s="2">
        <v>1890027</v>
      </c>
      <c r="C86" s="2" t="s">
        <v>108</v>
      </c>
      <c r="D86" s="11"/>
      <c r="E86" s="15"/>
      <c r="F86" s="15">
        <v>322.3</v>
      </c>
      <c r="G86" s="15"/>
      <c r="H86" s="15"/>
      <c r="I86" s="15"/>
      <c r="J86" s="15"/>
      <c r="K86" s="15"/>
      <c r="L86" s="7">
        <v>322.3</v>
      </c>
    </row>
    <row r="87" spans="1:12" x14ac:dyDescent="0.2">
      <c r="A87" s="26"/>
      <c r="B87" s="2" t="s">
        <v>118</v>
      </c>
      <c r="C87" s="3"/>
      <c r="D87" s="11"/>
      <c r="E87" s="15"/>
      <c r="F87" s="15">
        <v>322.3</v>
      </c>
      <c r="G87" s="15"/>
      <c r="H87" s="15"/>
      <c r="I87" s="15"/>
      <c r="J87" s="15"/>
      <c r="K87" s="15"/>
      <c r="L87" s="7">
        <v>322.3</v>
      </c>
    </row>
    <row r="88" spans="1:12" x14ac:dyDescent="0.2">
      <c r="A88" s="2" t="s">
        <v>119</v>
      </c>
      <c r="B88" s="3"/>
      <c r="C88" s="3"/>
      <c r="D88" s="11"/>
      <c r="E88" s="15"/>
      <c r="F88" s="15">
        <v>322.3</v>
      </c>
      <c r="G88" s="15"/>
      <c r="H88" s="15"/>
      <c r="I88" s="15"/>
      <c r="J88" s="15"/>
      <c r="K88" s="15"/>
      <c r="L88" s="7">
        <v>322.3</v>
      </c>
    </row>
    <row r="89" spans="1:12" x14ac:dyDescent="0.2">
      <c r="A89" s="2">
        <v>96215</v>
      </c>
      <c r="B89" s="2">
        <v>3600001</v>
      </c>
      <c r="C89" s="2" t="s">
        <v>109</v>
      </c>
      <c r="D89" s="11">
        <v>234.7</v>
      </c>
      <c r="E89" s="15"/>
      <c r="F89" s="15"/>
      <c r="G89" s="15"/>
      <c r="H89" s="15"/>
      <c r="I89" s="15"/>
      <c r="J89" s="15"/>
      <c r="K89" s="15"/>
      <c r="L89" s="7">
        <v>234.7</v>
      </c>
    </row>
    <row r="90" spans="1:12" x14ac:dyDescent="0.2">
      <c r="A90" s="26"/>
      <c r="B90" s="2" t="s">
        <v>81</v>
      </c>
      <c r="C90" s="3"/>
      <c r="D90" s="11">
        <v>234.7</v>
      </c>
      <c r="E90" s="15"/>
      <c r="F90" s="15"/>
      <c r="G90" s="15"/>
      <c r="H90" s="15"/>
      <c r="I90" s="15"/>
      <c r="J90" s="15"/>
      <c r="K90" s="15"/>
      <c r="L90" s="7">
        <v>234.7</v>
      </c>
    </row>
    <row r="91" spans="1:12" x14ac:dyDescent="0.2">
      <c r="A91" s="2" t="s">
        <v>120</v>
      </c>
      <c r="B91" s="3"/>
      <c r="C91" s="3"/>
      <c r="D91" s="11">
        <v>234.7</v>
      </c>
      <c r="E91" s="15"/>
      <c r="F91" s="15"/>
      <c r="G91" s="15"/>
      <c r="H91" s="15"/>
      <c r="I91" s="15"/>
      <c r="J91" s="15"/>
      <c r="K91" s="15"/>
      <c r="L91" s="7">
        <v>234.7</v>
      </c>
    </row>
    <row r="92" spans="1:12" x14ac:dyDescent="0.2">
      <c r="A92" s="2">
        <v>96367</v>
      </c>
      <c r="B92" s="2">
        <v>106500002</v>
      </c>
      <c r="C92" s="2" t="s">
        <v>150</v>
      </c>
      <c r="D92" s="11">
        <v>238.4</v>
      </c>
      <c r="E92" s="15"/>
      <c r="F92" s="15"/>
      <c r="G92" s="15"/>
      <c r="H92" s="15"/>
      <c r="I92" s="15"/>
      <c r="J92" s="15"/>
      <c r="K92" s="15"/>
      <c r="L92" s="7">
        <v>238.4</v>
      </c>
    </row>
    <row r="93" spans="1:12" x14ac:dyDescent="0.2">
      <c r="A93" s="26"/>
      <c r="B93" s="2" t="s">
        <v>80</v>
      </c>
      <c r="C93" s="3"/>
      <c r="D93" s="11">
        <v>238.4</v>
      </c>
      <c r="E93" s="15"/>
      <c r="F93" s="15"/>
      <c r="G93" s="15"/>
      <c r="H93" s="15"/>
      <c r="I93" s="15"/>
      <c r="J93" s="15"/>
      <c r="K93" s="15"/>
      <c r="L93" s="7">
        <v>238.4</v>
      </c>
    </row>
    <row r="94" spans="1:12" x14ac:dyDescent="0.2">
      <c r="A94" s="2" t="s">
        <v>165</v>
      </c>
      <c r="B94" s="3"/>
      <c r="C94" s="3"/>
      <c r="D94" s="11">
        <v>238.4</v>
      </c>
      <c r="E94" s="15"/>
      <c r="F94" s="15"/>
      <c r="G94" s="15"/>
      <c r="H94" s="15"/>
      <c r="I94" s="15"/>
      <c r="J94" s="15"/>
      <c r="K94" s="15"/>
      <c r="L94" s="7">
        <v>238.4</v>
      </c>
    </row>
    <row r="95" spans="1:12" x14ac:dyDescent="0.2">
      <c r="A95" s="2">
        <v>86741</v>
      </c>
      <c r="B95" s="2">
        <v>106500002</v>
      </c>
      <c r="C95" s="2" t="s">
        <v>108</v>
      </c>
      <c r="D95" s="11"/>
      <c r="E95" s="15"/>
      <c r="F95" s="15"/>
      <c r="G95" s="15">
        <v>246.4</v>
      </c>
      <c r="H95" s="15"/>
      <c r="I95" s="15"/>
      <c r="J95" s="15"/>
      <c r="K95" s="15"/>
      <c r="L95" s="7">
        <v>246.4</v>
      </c>
    </row>
    <row r="96" spans="1:12" x14ac:dyDescent="0.2">
      <c r="A96" s="26"/>
      <c r="B96" s="2" t="s">
        <v>80</v>
      </c>
      <c r="C96" s="3"/>
      <c r="D96" s="11"/>
      <c r="E96" s="15"/>
      <c r="F96" s="15"/>
      <c r="G96" s="15">
        <v>246.4</v>
      </c>
      <c r="H96" s="15"/>
      <c r="I96" s="15"/>
      <c r="J96" s="15"/>
      <c r="K96" s="15"/>
      <c r="L96" s="7">
        <v>246.4</v>
      </c>
    </row>
    <row r="97" spans="1:12" x14ac:dyDescent="0.2">
      <c r="A97" s="2" t="s">
        <v>121</v>
      </c>
      <c r="B97" s="3"/>
      <c r="C97" s="3"/>
      <c r="D97" s="11"/>
      <c r="E97" s="15"/>
      <c r="F97" s="15"/>
      <c r="G97" s="15">
        <v>246.4</v>
      </c>
      <c r="H97" s="15"/>
      <c r="I97" s="15"/>
      <c r="J97" s="15"/>
      <c r="K97" s="15"/>
      <c r="L97" s="7">
        <v>246.4</v>
      </c>
    </row>
    <row r="98" spans="1:12" x14ac:dyDescent="0.2">
      <c r="A98" s="2">
        <v>86754</v>
      </c>
      <c r="B98" s="2">
        <v>106500002</v>
      </c>
      <c r="C98" s="2" t="s">
        <v>75</v>
      </c>
      <c r="D98" s="11"/>
      <c r="E98" s="15">
        <v>225.7</v>
      </c>
      <c r="F98" s="15"/>
      <c r="G98" s="15"/>
      <c r="H98" s="15"/>
      <c r="I98" s="15"/>
      <c r="J98" s="15"/>
      <c r="K98" s="15"/>
      <c r="L98" s="7">
        <v>225.7</v>
      </c>
    </row>
    <row r="99" spans="1:12" x14ac:dyDescent="0.2">
      <c r="A99" s="26"/>
      <c r="B99" s="2" t="s">
        <v>80</v>
      </c>
      <c r="C99" s="3"/>
      <c r="D99" s="11"/>
      <c r="E99" s="15">
        <v>225.7</v>
      </c>
      <c r="F99" s="15"/>
      <c r="G99" s="15"/>
      <c r="H99" s="15"/>
      <c r="I99" s="15"/>
      <c r="J99" s="15"/>
      <c r="K99" s="15"/>
      <c r="L99" s="7">
        <v>225.7</v>
      </c>
    </row>
    <row r="100" spans="1:12" x14ac:dyDescent="0.2">
      <c r="A100" s="2" t="s">
        <v>173</v>
      </c>
      <c r="B100" s="3"/>
      <c r="C100" s="3"/>
      <c r="D100" s="11"/>
      <c r="E100" s="15">
        <v>225.7</v>
      </c>
      <c r="F100" s="15"/>
      <c r="G100" s="15"/>
      <c r="H100" s="15"/>
      <c r="I100" s="15"/>
      <c r="J100" s="15"/>
      <c r="K100" s="15"/>
      <c r="L100" s="7">
        <v>225.7</v>
      </c>
    </row>
    <row r="101" spans="1:12" x14ac:dyDescent="0.2">
      <c r="A101" s="2">
        <v>89611</v>
      </c>
      <c r="B101" s="2">
        <v>3600001</v>
      </c>
      <c r="C101" s="2" t="s">
        <v>79</v>
      </c>
      <c r="D101" s="11"/>
      <c r="E101" s="15"/>
      <c r="F101" s="15"/>
      <c r="G101" s="15"/>
      <c r="H101" s="15">
        <v>230.8</v>
      </c>
      <c r="I101" s="15"/>
      <c r="J101" s="15"/>
      <c r="K101" s="15"/>
      <c r="L101" s="7">
        <v>230.8</v>
      </c>
    </row>
    <row r="102" spans="1:12" x14ac:dyDescent="0.2">
      <c r="A102" s="26"/>
      <c r="B102" s="2" t="s">
        <v>81</v>
      </c>
      <c r="C102" s="3"/>
      <c r="D102" s="11"/>
      <c r="E102" s="15"/>
      <c r="F102" s="15"/>
      <c r="G102" s="15"/>
      <c r="H102" s="15">
        <v>230.8</v>
      </c>
      <c r="I102" s="15"/>
      <c r="J102" s="15"/>
      <c r="K102" s="15"/>
      <c r="L102" s="7">
        <v>230.8</v>
      </c>
    </row>
    <row r="103" spans="1:12" x14ac:dyDescent="0.2">
      <c r="A103" s="2" t="s">
        <v>122</v>
      </c>
      <c r="B103" s="3"/>
      <c r="C103" s="3"/>
      <c r="D103" s="11"/>
      <c r="E103" s="15"/>
      <c r="F103" s="15"/>
      <c r="G103" s="15"/>
      <c r="H103" s="15">
        <v>230.8</v>
      </c>
      <c r="I103" s="15"/>
      <c r="J103" s="15"/>
      <c r="K103" s="15"/>
      <c r="L103" s="7">
        <v>230.8</v>
      </c>
    </row>
    <row r="104" spans="1:12" x14ac:dyDescent="0.2">
      <c r="A104" s="2">
        <v>98119</v>
      </c>
      <c r="B104" s="2">
        <v>3600001</v>
      </c>
      <c r="C104" s="2" t="s">
        <v>89</v>
      </c>
      <c r="D104" s="11">
        <v>296</v>
      </c>
      <c r="E104" s="15"/>
      <c r="F104" s="15"/>
      <c r="G104" s="15"/>
      <c r="H104" s="15"/>
      <c r="I104" s="15"/>
      <c r="J104" s="15"/>
      <c r="K104" s="15"/>
      <c r="L104" s="7">
        <v>296</v>
      </c>
    </row>
    <row r="105" spans="1:12" x14ac:dyDescent="0.2">
      <c r="A105" s="26"/>
      <c r="B105" s="2" t="s">
        <v>81</v>
      </c>
      <c r="C105" s="3"/>
      <c r="D105" s="11">
        <v>296</v>
      </c>
      <c r="E105" s="15"/>
      <c r="F105" s="15"/>
      <c r="G105" s="15"/>
      <c r="H105" s="15"/>
      <c r="I105" s="15"/>
      <c r="J105" s="15"/>
      <c r="K105" s="15"/>
      <c r="L105" s="7">
        <v>296</v>
      </c>
    </row>
    <row r="106" spans="1:12" x14ac:dyDescent="0.2">
      <c r="A106" s="2" t="s">
        <v>131</v>
      </c>
      <c r="B106" s="3"/>
      <c r="C106" s="3"/>
      <c r="D106" s="11">
        <v>296</v>
      </c>
      <c r="E106" s="15"/>
      <c r="F106" s="15"/>
      <c r="G106" s="15"/>
      <c r="H106" s="15"/>
      <c r="I106" s="15"/>
      <c r="J106" s="15"/>
      <c r="K106" s="15"/>
      <c r="L106" s="7">
        <v>296</v>
      </c>
    </row>
    <row r="107" spans="1:12" x14ac:dyDescent="0.2">
      <c r="A107" s="2">
        <v>98130</v>
      </c>
      <c r="B107" s="2">
        <v>3600001</v>
      </c>
      <c r="C107" s="2" t="s">
        <v>126</v>
      </c>
      <c r="D107" s="11">
        <v>225.9</v>
      </c>
      <c r="E107" s="15"/>
      <c r="F107" s="15"/>
      <c r="G107" s="15"/>
      <c r="H107" s="15"/>
      <c r="I107" s="15"/>
      <c r="J107" s="15"/>
      <c r="K107" s="15"/>
      <c r="L107" s="7">
        <v>225.9</v>
      </c>
    </row>
    <row r="108" spans="1:12" x14ac:dyDescent="0.2">
      <c r="A108" s="26"/>
      <c r="B108" s="2" t="s">
        <v>81</v>
      </c>
      <c r="C108" s="3"/>
      <c r="D108" s="11">
        <v>225.9</v>
      </c>
      <c r="E108" s="15"/>
      <c r="F108" s="15"/>
      <c r="G108" s="15"/>
      <c r="H108" s="15"/>
      <c r="I108" s="15"/>
      <c r="J108" s="15"/>
      <c r="K108" s="15"/>
      <c r="L108" s="7">
        <v>225.9</v>
      </c>
    </row>
    <row r="109" spans="1:12" x14ac:dyDescent="0.2">
      <c r="A109" s="2" t="s">
        <v>132</v>
      </c>
      <c r="B109" s="3"/>
      <c r="C109" s="3"/>
      <c r="D109" s="11">
        <v>225.9</v>
      </c>
      <c r="E109" s="15"/>
      <c r="F109" s="15"/>
      <c r="G109" s="15"/>
      <c r="H109" s="15"/>
      <c r="I109" s="15"/>
      <c r="J109" s="15"/>
      <c r="K109" s="15"/>
      <c r="L109" s="7">
        <v>225.9</v>
      </c>
    </row>
    <row r="110" spans="1:12" x14ac:dyDescent="0.2">
      <c r="A110" s="2">
        <v>98131</v>
      </c>
      <c r="B110" s="2">
        <v>3600001</v>
      </c>
      <c r="C110" s="2" t="s">
        <v>89</v>
      </c>
      <c r="D110" s="11">
        <v>256.8</v>
      </c>
      <c r="E110" s="15"/>
      <c r="F110" s="15"/>
      <c r="G110" s="15"/>
      <c r="H110" s="15"/>
      <c r="I110" s="15"/>
      <c r="J110" s="15"/>
      <c r="K110" s="15"/>
      <c r="L110" s="7">
        <v>256.8</v>
      </c>
    </row>
    <row r="111" spans="1:12" x14ac:dyDescent="0.2">
      <c r="A111" s="26"/>
      <c r="B111" s="2" t="s">
        <v>81</v>
      </c>
      <c r="C111" s="3"/>
      <c r="D111" s="11">
        <v>256.8</v>
      </c>
      <c r="E111" s="15"/>
      <c r="F111" s="15"/>
      <c r="G111" s="15"/>
      <c r="H111" s="15"/>
      <c r="I111" s="15"/>
      <c r="J111" s="15"/>
      <c r="K111" s="15"/>
      <c r="L111" s="7">
        <v>256.8</v>
      </c>
    </row>
    <row r="112" spans="1:12" x14ac:dyDescent="0.2">
      <c r="A112" s="2" t="s">
        <v>133</v>
      </c>
      <c r="B112" s="3"/>
      <c r="C112" s="3"/>
      <c r="D112" s="11">
        <v>256.8</v>
      </c>
      <c r="E112" s="15"/>
      <c r="F112" s="15"/>
      <c r="G112" s="15"/>
      <c r="H112" s="15"/>
      <c r="I112" s="15"/>
      <c r="J112" s="15"/>
      <c r="K112" s="15"/>
      <c r="L112" s="7">
        <v>256.8</v>
      </c>
    </row>
    <row r="113" spans="1:12" x14ac:dyDescent="0.2">
      <c r="A113" s="2">
        <v>93866</v>
      </c>
      <c r="B113" s="2">
        <v>2840001</v>
      </c>
      <c r="C113" s="2" t="s">
        <v>78</v>
      </c>
      <c r="D113" s="11"/>
      <c r="E113" s="15">
        <v>288.60000000000002</v>
      </c>
      <c r="F113" s="15"/>
      <c r="G113" s="15"/>
      <c r="H113" s="15"/>
      <c r="I113" s="15"/>
      <c r="J113" s="15"/>
      <c r="K113" s="15"/>
      <c r="L113" s="7">
        <v>288.60000000000002</v>
      </c>
    </row>
    <row r="114" spans="1:12" x14ac:dyDescent="0.2">
      <c r="A114" s="26"/>
      <c r="B114" s="2" t="s">
        <v>73</v>
      </c>
      <c r="C114" s="3"/>
      <c r="D114" s="11"/>
      <c r="E114" s="15">
        <v>288.60000000000002</v>
      </c>
      <c r="F114" s="15"/>
      <c r="G114" s="15"/>
      <c r="H114" s="15"/>
      <c r="I114" s="15"/>
      <c r="J114" s="15"/>
      <c r="K114" s="15"/>
      <c r="L114" s="7">
        <v>288.60000000000002</v>
      </c>
    </row>
    <row r="115" spans="1:12" x14ac:dyDescent="0.2">
      <c r="A115" s="2" t="s">
        <v>134</v>
      </c>
      <c r="B115" s="3"/>
      <c r="C115" s="3"/>
      <c r="D115" s="11"/>
      <c r="E115" s="15">
        <v>288.60000000000002</v>
      </c>
      <c r="F115" s="15"/>
      <c r="G115" s="15"/>
      <c r="H115" s="15"/>
      <c r="I115" s="15"/>
      <c r="J115" s="15"/>
      <c r="K115" s="15"/>
      <c r="L115" s="7">
        <v>288.60000000000002</v>
      </c>
    </row>
    <row r="116" spans="1:12" x14ac:dyDescent="0.2">
      <c r="A116" s="2">
        <v>90643</v>
      </c>
      <c r="B116" s="2">
        <v>550003</v>
      </c>
      <c r="C116" s="2" t="s">
        <v>127</v>
      </c>
      <c r="D116" s="11"/>
      <c r="E116" s="15"/>
      <c r="F116" s="15">
        <v>264.60000000000002</v>
      </c>
      <c r="G116" s="15"/>
      <c r="H116" s="15"/>
      <c r="I116" s="15"/>
      <c r="J116" s="15"/>
      <c r="K116" s="15"/>
      <c r="L116" s="7">
        <v>264.60000000000002</v>
      </c>
    </row>
    <row r="117" spans="1:12" x14ac:dyDescent="0.2">
      <c r="A117" s="26"/>
      <c r="B117" s="2" t="s">
        <v>97</v>
      </c>
      <c r="C117" s="3"/>
      <c r="D117" s="11"/>
      <c r="E117" s="15"/>
      <c r="F117" s="15">
        <v>264.60000000000002</v>
      </c>
      <c r="G117" s="15"/>
      <c r="H117" s="15"/>
      <c r="I117" s="15"/>
      <c r="J117" s="15"/>
      <c r="K117" s="15"/>
      <c r="L117" s="7">
        <v>264.60000000000002</v>
      </c>
    </row>
    <row r="118" spans="1:12" x14ac:dyDescent="0.2">
      <c r="A118" s="2" t="s">
        <v>135</v>
      </c>
      <c r="B118" s="3"/>
      <c r="C118" s="3"/>
      <c r="D118" s="11"/>
      <c r="E118" s="15"/>
      <c r="F118" s="15">
        <v>264.60000000000002</v>
      </c>
      <c r="G118" s="15"/>
      <c r="H118" s="15"/>
      <c r="I118" s="15"/>
      <c r="J118" s="15"/>
      <c r="K118" s="15"/>
      <c r="L118" s="7">
        <v>264.60000000000002</v>
      </c>
    </row>
    <row r="119" spans="1:12" x14ac:dyDescent="0.2">
      <c r="A119" s="2">
        <v>93439</v>
      </c>
      <c r="B119" s="2">
        <v>106500002</v>
      </c>
      <c r="C119" s="2" t="s">
        <v>125</v>
      </c>
      <c r="D119" s="11"/>
      <c r="E119" s="15">
        <v>262.89999999999998</v>
      </c>
      <c r="F119" s="15"/>
      <c r="G119" s="15"/>
      <c r="H119" s="15"/>
      <c r="I119" s="15"/>
      <c r="J119" s="15"/>
      <c r="K119" s="15"/>
      <c r="L119" s="7">
        <v>262.89999999999998</v>
      </c>
    </row>
    <row r="120" spans="1:12" x14ac:dyDescent="0.2">
      <c r="A120" s="26"/>
      <c r="B120" s="2" t="s">
        <v>80</v>
      </c>
      <c r="C120" s="3"/>
      <c r="D120" s="11"/>
      <c r="E120" s="15">
        <v>262.89999999999998</v>
      </c>
      <c r="F120" s="15"/>
      <c r="G120" s="15"/>
      <c r="H120" s="15"/>
      <c r="I120" s="15"/>
      <c r="J120" s="15"/>
      <c r="K120" s="15"/>
      <c r="L120" s="7">
        <v>262.89999999999998</v>
      </c>
    </row>
    <row r="121" spans="1:12" x14ac:dyDescent="0.2">
      <c r="A121" s="2" t="s">
        <v>136</v>
      </c>
      <c r="B121" s="3"/>
      <c r="C121" s="3"/>
      <c r="D121" s="11"/>
      <c r="E121" s="15">
        <v>262.89999999999998</v>
      </c>
      <c r="F121" s="15"/>
      <c r="G121" s="15"/>
      <c r="H121" s="15"/>
      <c r="I121" s="15"/>
      <c r="J121" s="15"/>
      <c r="K121" s="15"/>
      <c r="L121" s="7">
        <v>262.89999999999998</v>
      </c>
    </row>
    <row r="122" spans="1:12" x14ac:dyDescent="0.2">
      <c r="A122" s="2">
        <v>98068</v>
      </c>
      <c r="B122" s="2">
        <v>106500002</v>
      </c>
      <c r="C122" s="2" t="s">
        <v>128</v>
      </c>
      <c r="D122" s="11">
        <v>241.4</v>
      </c>
      <c r="E122" s="15"/>
      <c r="F122" s="15"/>
      <c r="G122" s="15"/>
      <c r="H122" s="15"/>
      <c r="I122" s="15"/>
      <c r="J122" s="15"/>
      <c r="K122" s="15"/>
      <c r="L122" s="7">
        <v>241.4</v>
      </c>
    </row>
    <row r="123" spans="1:12" x14ac:dyDescent="0.2">
      <c r="A123" s="26"/>
      <c r="B123" s="2" t="s">
        <v>80</v>
      </c>
      <c r="C123" s="3"/>
      <c r="D123" s="11">
        <v>241.4</v>
      </c>
      <c r="E123" s="15"/>
      <c r="F123" s="15"/>
      <c r="G123" s="15"/>
      <c r="H123" s="15"/>
      <c r="I123" s="15"/>
      <c r="J123" s="15"/>
      <c r="K123" s="15"/>
      <c r="L123" s="7">
        <v>241.4</v>
      </c>
    </row>
    <row r="124" spans="1:12" x14ac:dyDescent="0.2">
      <c r="A124" s="2" t="s">
        <v>137</v>
      </c>
      <c r="B124" s="3"/>
      <c r="C124" s="3"/>
      <c r="D124" s="11">
        <v>241.4</v>
      </c>
      <c r="E124" s="15"/>
      <c r="F124" s="15"/>
      <c r="G124" s="15"/>
      <c r="H124" s="15"/>
      <c r="I124" s="15"/>
      <c r="J124" s="15"/>
      <c r="K124" s="15"/>
      <c r="L124" s="7">
        <v>241.4</v>
      </c>
    </row>
    <row r="125" spans="1:12" x14ac:dyDescent="0.2">
      <c r="A125" s="2">
        <v>93440</v>
      </c>
      <c r="B125" s="2">
        <v>106500002</v>
      </c>
      <c r="C125" s="2" t="s">
        <v>125</v>
      </c>
      <c r="D125" s="11"/>
      <c r="E125" s="15">
        <v>255.6</v>
      </c>
      <c r="F125" s="15"/>
      <c r="G125" s="15"/>
      <c r="H125" s="15"/>
      <c r="I125" s="15"/>
      <c r="J125" s="15"/>
      <c r="K125" s="15"/>
      <c r="L125" s="7">
        <v>255.6</v>
      </c>
    </row>
    <row r="126" spans="1:12" x14ac:dyDescent="0.2">
      <c r="A126" s="26"/>
      <c r="B126" s="2" t="s">
        <v>80</v>
      </c>
      <c r="C126" s="3"/>
      <c r="D126" s="11"/>
      <c r="E126" s="15">
        <v>255.6</v>
      </c>
      <c r="F126" s="15"/>
      <c r="G126" s="15"/>
      <c r="H126" s="15"/>
      <c r="I126" s="15"/>
      <c r="J126" s="15"/>
      <c r="K126" s="15"/>
      <c r="L126" s="7">
        <v>255.6</v>
      </c>
    </row>
    <row r="127" spans="1:12" x14ac:dyDescent="0.2">
      <c r="A127" s="2" t="s">
        <v>138</v>
      </c>
      <c r="B127" s="3"/>
      <c r="C127" s="3"/>
      <c r="D127" s="11"/>
      <c r="E127" s="15">
        <v>255.6</v>
      </c>
      <c r="F127" s="15"/>
      <c r="G127" s="15"/>
      <c r="H127" s="15"/>
      <c r="I127" s="15"/>
      <c r="J127" s="15"/>
      <c r="K127" s="15"/>
      <c r="L127" s="7">
        <v>255.6</v>
      </c>
    </row>
    <row r="128" spans="1:12" x14ac:dyDescent="0.2">
      <c r="A128" s="2">
        <v>96093</v>
      </c>
      <c r="B128" s="2">
        <v>102960001</v>
      </c>
      <c r="C128" s="2" t="s">
        <v>124</v>
      </c>
      <c r="D128" s="11">
        <v>237.2</v>
      </c>
      <c r="E128" s="15"/>
      <c r="F128" s="15"/>
      <c r="G128" s="15"/>
      <c r="H128" s="15"/>
      <c r="I128" s="15"/>
      <c r="J128" s="15"/>
      <c r="K128" s="15"/>
      <c r="L128" s="7">
        <v>237.2</v>
      </c>
    </row>
    <row r="129" spans="1:12" x14ac:dyDescent="0.2">
      <c r="A129" s="26"/>
      <c r="B129" s="2" t="s">
        <v>82</v>
      </c>
      <c r="C129" s="3"/>
      <c r="D129" s="11">
        <v>237.2</v>
      </c>
      <c r="E129" s="15"/>
      <c r="F129" s="15"/>
      <c r="G129" s="15"/>
      <c r="H129" s="15"/>
      <c r="I129" s="15"/>
      <c r="J129" s="15"/>
      <c r="K129" s="15"/>
      <c r="L129" s="7">
        <v>237.2</v>
      </c>
    </row>
    <row r="130" spans="1:12" x14ac:dyDescent="0.2">
      <c r="A130" s="2" t="s">
        <v>139</v>
      </c>
      <c r="B130" s="3"/>
      <c r="C130" s="3"/>
      <c r="D130" s="11">
        <v>237.2</v>
      </c>
      <c r="E130" s="15"/>
      <c r="F130" s="15"/>
      <c r="G130" s="15"/>
      <c r="H130" s="15"/>
      <c r="I130" s="15"/>
      <c r="J130" s="15"/>
      <c r="K130" s="15"/>
      <c r="L130" s="7">
        <v>237.2</v>
      </c>
    </row>
    <row r="131" spans="1:12" x14ac:dyDescent="0.2">
      <c r="A131" s="2">
        <v>91821</v>
      </c>
      <c r="B131" s="2">
        <v>80001</v>
      </c>
      <c r="C131" s="2" t="s">
        <v>148</v>
      </c>
      <c r="D131" s="11"/>
      <c r="E131" s="15">
        <v>263.10000000000002</v>
      </c>
      <c r="F131" s="15"/>
      <c r="G131" s="15"/>
      <c r="H131" s="15"/>
      <c r="I131" s="15"/>
      <c r="J131" s="15"/>
      <c r="K131" s="15"/>
      <c r="L131" s="7">
        <v>263.10000000000002</v>
      </c>
    </row>
    <row r="132" spans="1:12" x14ac:dyDescent="0.2">
      <c r="A132" s="26"/>
      <c r="B132" s="2" t="s">
        <v>158</v>
      </c>
      <c r="C132" s="3"/>
      <c r="D132" s="11"/>
      <c r="E132" s="15">
        <v>263.10000000000002</v>
      </c>
      <c r="F132" s="15"/>
      <c r="G132" s="15"/>
      <c r="H132" s="15"/>
      <c r="I132" s="15"/>
      <c r="J132" s="15"/>
      <c r="K132" s="15"/>
      <c r="L132" s="7">
        <v>263.10000000000002</v>
      </c>
    </row>
    <row r="133" spans="1:12" x14ac:dyDescent="0.2">
      <c r="A133" s="2" t="s">
        <v>159</v>
      </c>
      <c r="B133" s="3"/>
      <c r="C133" s="3"/>
      <c r="D133" s="11"/>
      <c r="E133" s="15">
        <v>263.10000000000002</v>
      </c>
      <c r="F133" s="15"/>
      <c r="G133" s="15"/>
      <c r="H133" s="15"/>
      <c r="I133" s="15"/>
      <c r="J133" s="15"/>
      <c r="K133" s="15"/>
      <c r="L133" s="7">
        <v>263.10000000000002</v>
      </c>
    </row>
    <row r="134" spans="1:12" x14ac:dyDescent="0.2">
      <c r="A134" s="2">
        <v>99232</v>
      </c>
      <c r="B134" s="2">
        <v>102960001</v>
      </c>
      <c r="C134" s="2" t="s">
        <v>123</v>
      </c>
      <c r="D134" s="11">
        <v>248.2</v>
      </c>
      <c r="E134" s="15"/>
      <c r="F134" s="15"/>
      <c r="G134" s="15"/>
      <c r="H134" s="15"/>
      <c r="I134" s="15"/>
      <c r="J134" s="15"/>
      <c r="K134" s="15"/>
      <c r="L134" s="7">
        <v>248.2</v>
      </c>
    </row>
    <row r="135" spans="1:12" x14ac:dyDescent="0.2">
      <c r="A135" s="26"/>
      <c r="B135" s="2" t="s">
        <v>82</v>
      </c>
      <c r="C135" s="3"/>
      <c r="D135" s="11">
        <v>248.2</v>
      </c>
      <c r="E135" s="15"/>
      <c r="F135" s="15"/>
      <c r="G135" s="15"/>
      <c r="H135" s="15"/>
      <c r="I135" s="15"/>
      <c r="J135" s="15"/>
      <c r="K135" s="15"/>
      <c r="L135" s="7">
        <v>248.2</v>
      </c>
    </row>
    <row r="136" spans="1:12" x14ac:dyDescent="0.2">
      <c r="A136" s="2" t="s">
        <v>161</v>
      </c>
      <c r="B136" s="3"/>
      <c r="C136" s="3"/>
      <c r="D136" s="11">
        <v>248.2</v>
      </c>
      <c r="E136" s="15"/>
      <c r="F136" s="15"/>
      <c r="G136" s="15"/>
      <c r="H136" s="15"/>
      <c r="I136" s="15"/>
      <c r="J136" s="15"/>
      <c r="K136" s="15"/>
      <c r="L136" s="7">
        <v>248.2</v>
      </c>
    </row>
    <row r="137" spans="1:12" x14ac:dyDescent="0.2">
      <c r="A137" s="2">
        <v>89571</v>
      </c>
      <c r="B137" s="2">
        <v>2760001</v>
      </c>
      <c r="C137" s="2" t="s">
        <v>78</v>
      </c>
      <c r="D137" s="11"/>
      <c r="E137" s="15">
        <v>245.2</v>
      </c>
      <c r="F137" s="15"/>
      <c r="G137" s="15"/>
      <c r="H137" s="15"/>
      <c r="I137" s="15"/>
      <c r="J137" s="15"/>
      <c r="K137" s="15"/>
      <c r="L137" s="7">
        <v>245.2</v>
      </c>
    </row>
    <row r="138" spans="1:12" x14ac:dyDescent="0.2">
      <c r="A138" s="26"/>
      <c r="B138" s="2" t="s">
        <v>162</v>
      </c>
      <c r="C138" s="3"/>
      <c r="D138" s="11"/>
      <c r="E138" s="15">
        <v>245.2</v>
      </c>
      <c r="F138" s="15"/>
      <c r="G138" s="15"/>
      <c r="H138" s="15"/>
      <c r="I138" s="15"/>
      <c r="J138" s="15"/>
      <c r="K138" s="15"/>
      <c r="L138" s="7">
        <v>245.2</v>
      </c>
    </row>
    <row r="139" spans="1:12" x14ac:dyDescent="0.2">
      <c r="A139" s="2" t="s">
        <v>163</v>
      </c>
      <c r="B139" s="3"/>
      <c r="C139" s="3"/>
      <c r="D139" s="11"/>
      <c r="E139" s="15">
        <v>245.2</v>
      </c>
      <c r="F139" s="15"/>
      <c r="G139" s="15"/>
      <c r="H139" s="15"/>
      <c r="I139" s="15"/>
      <c r="J139" s="15"/>
      <c r="K139" s="15"/>
      <c r="L139" s="7">
        <v>245.2</v>
      </c>
    </row>
    <row r="140" spans="1:12" x14ac:dyDescent="0.2">
      <c r="A140" s="2">
        <v>93421</v>
      </c>
      <c r="B140" s="2">
        <v>106500002</v>
      </c>
      <c r="C140" s="2" t="s">
        <v>125</v>
      </c>
      <c r="D140" s="11"/>
      <c r="E140" s="15">
        <v>241.7</v>
      </c>
      <c r="F140" s="15"/>
      <c r="G140" s="15"/>
      <c r="H140" s="15"/>
      <c r="I140" s="15"/>
      <c r="J140" s="15"/>
      <c r="K140" s="15"/>
      <c r="L140" s="7">
        <v>241.7</v>
      </c>
    </row>
    <row r="141" spans="1:12" x14ac:dyDescent="0.2">
      <c r="A141" s="26"/>
      <c r="B141" s="2" t="s">
        <v>80</v>
      </c>
      <c r="C141" s="3"/>
      <c r="D141" s="11"/>
      <c r="E141" s="15">
        <v>241.7</v>
      </c>
      <c r="F141" s="15"/>
      <c r="G141" s="15"/>
      <c r="H141" s="15"/>
      <c r="I141" s="15"/>
      <c r="J141" s="15"/>
      <c r="K141" s="15"/>
      <c r="L141" s="7">
        <v>241.7</v>
      </c>
    </row>
    <row r="142" spans="1:12" x14ac:dyDescent="0.2">
      <c r="A142" s="2" t="s">
        <v>164</v>
      </c>
      <c r="B142" s="3"/>
      <c r="C142" s="3"/>
      <c r="D142" s="11"/>
      <c r="E142" s="15">
        <v>241.7</v>
      </c>
      <c r="F142" s="15"/>
      <c r="G142" s="15"/>
      <c r="H142" s="15"/>
      <c r="I142" s="15"/>
      <c r="J142" s="15"/>
      <c r="K142" s="15"/>
      <c r="L142" s="7">
        <v>241.7</v>
      </c>
    </row>
    <row r="143" spans="1:12" x14ac:dyDescent="0.2">
      <c r="A143" s="2">
        <v>89632</v>
      </c>
      <c r="B143" s="2">
        <v>3600001</v>
      </c>
      <c r="C143" s="2" t="s">
        <v>151</v>
      </c>
      <c r="D143" s="11"/>
      <c r="E143" s="15"/>
      <c r="F143" s="15"/>
      <c r="G143" s="15">
        <v>233.5</v>
      </c>
      <c r="H143" s="15"/>
      <c r="I143" s="15"/>
      <c r="J143" s="15"/>
      <c r="K143" s="15"/>
      <c r="L143" s="7">
        <v>233.5</v>
      </c>
    </row>
    <row r="144" spans="1:12" x14ac:dyDescent="0.2">
      <c r="A144" s="26"/>
      <c r="B144" s="2" t="s">
        <v>81</v>
      </c>
      <c r="C144" s="3"/>
      <c r="D144" s="11"/>
      <c r="E144" s="15"/>
      <c r="F144" s="15"/>
      <c r="G144" s="15">
        <v>233.5</v>
      </c>
      <c r="H144" s="15"/>
      <c r="I144" s="15"/>
      <c r="J144" s="15"/>
      <c r="K144" s="15"/>
      <c r="L144" s="7">
        <v>233.5</v>
      </c>
    </row>
    <row r="145" spans="1:12" x14ac:dyDescent="0.2">
      <c r="A145" s="2" t="s">
        <v>166</v>
      </c>
      <c r="B145" s="3"/>
      <c r="C145" s="3"/>
      <c r="D145" s="11"/>
      <c r="E145" s="15"/>
      <c r="F145" s="15"/>
      <c r="G145" s="15">
        <v>233.5</v>
      </c>
      <c r="H145" s="15"/>
      <c r="I145" s="15"/>
      <c r="J145" s="15"/>
      <c r="K145" s="15"/>
      <c r="L145" s="7">
        <v>233.5</v>
      </c>
    </row>
    <row r="146" spans="1:12" x14ac:dyDescent="0.2">
      <c r="A146" s="2">
        <v>98894</v>
      </c>
      <c r="B146" s="2">
        <v>2840001</v>
      </c>
      <c r="C146" s="2" t="s">
        <v>152</v>
      </c>
      <c r="D146" s="11">
        <v>230.8</v>
      </c>
      <c r="E146" s="15"/>
      <c r="F146" s="15"/>
      <c r="G146" s="15"/>
      <c r="H146" s="15"/>
      <c r="I146" s="15"/>
      <c r="J146" s="15"/>
      <c r="K146" s="15"/>
      <c r="L146" s="7">
        <v>230.8</v>
      </c>
    </row>
    <row r="147" spans="1:12" x14ac:dyDescent="0.2">
      <c r="A147" s="26"/>
      <c r="B147" s="2" t="s">
        <v>73</v>
      </c>
      <c r="C147" s="3"/>
      <c r="D147" s="11">
        <v>230.8</v>
      </c>
      <c r="E147" s="15"/>
      <c r="F147" s="15"/>
      <c r="G147" s="15"/>
      <c r="H147" s="15"/>
      <c r="I147" s="15"/>
      <c r="J147" s="15"/>
      <c r="K147" s="15"/>
      <c r="L147" s="7">
        <v>230.8</v>
      </c>
    </row>
    <row r="148" spans="1:12" x14ac:dyDescent="0.2">
      <c r="A148" s="2" t="s">
        <v>168</v>
      </c>
      <c r="B148" s="3"/>
      <c r="C148" s="3"/>
      <c r="D148" s="11">
        <v>230.8</v>
      </c>
      <c r="E148" s="15"/>
      <c r="F148" s="15"/>
      <c r="G148" s="15"/>
      <c r="H148" s="15"/>
      <c r="I148" s="15"/>
      <c r="J148" s="15"/>
      <c r="K148" s="15"/>
      <c r="L148" s="7">
        <v>230.8</v>
      </c>
    </row>
    <row r="149" spans="1:12" x14ac:dyDescent="0.2">
      <c r="A149" s="2">
        <v>81008</v>
      </c>
      <c r="B149" s="2">
        <v>2840001</v>
      </c>
      <c r="C149" s="2" t="s">
        <v>153</v>
      </c>
      <c r="D149" s="11"/>
      <c r="E149" s="15"/>
      <c r="F149" s="15"/>
      <c r="G149" s="15"/>
      <c r="H149" s="15"/>
      <c r="I149" s="15"/>
      <c r="J149" s="15">
        <v>230.2</v>
      </c>
      <c r="K149" s="15"/>
      <c r="L149" s="7">
        <v>230.2</v>
      </c>
    </row>
    <row r="150" spans="1:12" x14ac:dyDescent="0.2">
      <c r="A150" s="26"/>
      <c r="B150" s="2" t="s">
        <v>73</v>
      </c>
      <c r="C150" s="3"/>
      <c r="D150" s="11"/>
      <c r="E150" s="15"/>
      <c r="F150" s="15"/>
      <c r="G150" s="15"/>
      <c r="H150" s="15"/>
      <c r="I150" s="15"/>
      <c r="J150" s="15">
        <v>230.2</v>
      </c>
      <c r="K150" s="15"/>
      <c r="L150" s="7">
        <v>230.2</v>
      </c>
    </row>
    <row r="151" spans="1:12" x14ac:dyDescent="0.2">
      <c r="A151" s="2" t="s">
        <v>169</v>
      </c>
      <c r="B151" s="3"/>
      <c r="C151" s="3"/>
      <c r="D151" s="11"/>
      <c r="E151" s="15"/>
      <c r="F151" s="15"/>
      <c r="G151" s="15"/>
      <c r="H151" s="15"/>
      <c r="I151" s="15"/>
      <c r="J151" s="15">
        <v>230.2</v>
      </c>
      <c r="K151" s="15"/>
      <c r="L151" s="7">
        <v>230.2</v>
      </c>
    </row>
    <row r="152" spans="1:12" x14ac:dyDescent="0.2">
      <c r="A152" s="2">
        <v>87002</v>
      </c>
      <c r="B152" s="2">
        <v>2760001</v>
      </c>
      <c r="C152" s="2" t="s">
        <v>154</v>
      </c>
      <c r="D152" s="11"/>
      <c r="E152" s="15"/>
      <c r="F152" s="15">
        <v>226.1</v>
      </c>
      <c r="G152" s="15"/>
      <c r="H152" s="15"/>
      <c r="I152" s="15"/>
      <c r="J152" s="15"/>
      <c r="K152" s="15"/>
      <c r="L152" s="7">
        <v>226.1</v>
      </c>
    </row>
    <row r="153" spans="1:12" x14ac:dyDescent="0.2">
      <c r="A153" s="26"/>
      <c r="B153" s="2" t="s">
        <v>162</v>
      </c>
      <c r="C153" s="3"/>
      <c r="D153" s="11"/>
      <c r="E153" s="15"/>
      <c r="F153" s="15">
        <v>226.1</v>
      </c>
      <c r="G153" s="15"/>
      <c r="H153" s="15"/>
      <c r="I153" s="15"/>
      <c r="J153" s="15"/>
      <c r="K153" s="15"/>
      <c r="L153" s="7">
        <v>226.1</v>
      </c>
    </row>
    <row r="154" spans="1:12" x14ac:dyDescent="0.2">
      <c r="A154" s="2" t="s">
        <v>172</v>
      </c>
      <c r="B154" s="3"/>
      <c r="C154" s="3"/>
      <c r="D154" s="11"/>
      <c r="E154" s="15"/>
      <c r="F154" s="15">
        <v>226.1</v>
      </c>
      <c r="G154" s="15"/>
      <c r="H154" s="15"/>
      <c r="I154" s="15"/>
      <c r="J154" s="15"/>
      <c r="K154" s="15"/>
      <c r="L154" s="7">
        <v>226.1</v>
      </c>
    </row>
    <row r="155" spans="1:12" x14ac:dyDescent="0.2">
      <c r="A155" s="5" t="s">
        <v>21</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tabSelected="1" zoomScaleNormal="100" workbookViewId="0">
      <selection activeCell="A3" sqref="A3"/>
    </sheetView>
  </sheetViews>
  <sheetFormatPr baseColWidth="10" defaultRowHeight="13.5" x14ac:dyDescent="0.3"/>
  <cols>
    <col min="1" max="1" width="11.140625" style="244" customWidth="1"/>
    <col min="2" max="2" width="10.85546875" style="209" customWidth="1"/>
    <col min="3" max="3" width="9.85546875" style="259" customWidth="1"/>
    <col min="4" max="4" width="9.85546875" style="183" customWidth="1"/>
    <col min="5" max="5" width="9.85546875" style="236" customWidth="1"/>
    <col min="6" max="6" width="9.85546875" style="260" customWidth="1"/>
    <col min="7" max="7" width="9.85546875" style="212" customWidth="1"/>
    <col min="8" max="8" width="9.85546875" style="261" customWidth="1"/>
    <col min="9" max="9" width="9.85546875" style="262" customWidth="1"/>
    <col min="10" max="10" width="9.85546875" style="155" customWidth="1"/>
    <col min="11" max="11" width="7.7109375" style="190" hidden="1" customWidth="1"/>
    <col min="12" max="12" width="7" style="244" hidden="1" customWidth="1"/>
    <col min="13" max="13" width="7" style="239" hidden="1" customWidth="1"/>
    <col min="14" max="14" width="11.42578125" style="209" hidden="1" customWidth="1"/>
    <col min="15" max="16384" width="11.42578125" style="209"/>
  </cols>
  <sheetData>
    <row r="1" spans="1:13" s="200" customFormat="1" x14ac:dyDescent="0.3">
      <c r="A1" s="212"/>
      <c r="B1" s="201" t="s">
        <v>272</v>
      </c>
      <c r="C1" s="235"/>
      <c r="D1" s="201"/>
      <c r="E1" s="236"/>
      <c r="F1" s="236"/>
      <c r="G1" s="212"/>
      <c r="H1" s="237"/>
      <c r="I1" s="238"/>
      <c r="J1" s="155"/>
      <c r="K1" s="190"/>
      <c r="L1" s="201"/>
      <c r="M1" s="239"/>
    </row>
    <row r="2" spans="1:13" s="200" customFormat="1" x14ac:dyDescent="0.3">
      <c r="A2" s="212"/>
      <c r="B2" s="240">
        <v>42993</v>
      </c>
      <c r="C2" s="241"/>
      <c r="D2" s="201"/>
      <c r="E2" s="236"/>
      <c r="F2" s="236"/>
      <c r="G2" s="212"/>
      <c r="H2" s="237"/>
      <c r="I2" s="238"/>
      <c r="J2" s="155"/>
      <c r="K2" s="190"/>
      <c r="L2" s="242"/>
      <c r="M2" s="239"/>
    </row>
    <row r="3" spans="1:13" s="200" customFormat="1" x14ac:dyDescent="0.3">
      <c r="A3" s="212"/>
      <c r="B3" s="243"/>
      <c r="C3" s="241"/>
      <c r="D3" s="201"/>
      <c r="E3" s="236"/>
      <c r="F3" s="236"/>
      <c r="G3" s="212"/>
      <c r="H3" s="237"/>
      <c r="I3" s="238"/>
      <c r="J3" s="155"/>
      <c r="K3" s="190"/>
      <c r="L3" s="242"/>
      <c r="M3" s="239"/>
    </row>
    <row r="4" spans="1:13" s="200" customFormat="1" x14ac:dyDescent="0.3">
      <c r="A4" s="212"/>
      <c r="B4" s="243"/>
      <c r="C4" s="241"/>
      <c r="D4" s="201"/>
      <c r="E4" s="236"/>
      <c r="F4" s="236"/>
      <c r="G4" s="212"/>
      <c r="H4" s="237"/>
      <c r="I4" s="238"/>
      <c r="J4" s="155"/>
      <c r="K4" s="190"/>
      <c r="L4" s="242"/>
      <c r="M4" s="239"/>
    </row>
    <row r="5" spans="1:13" ht="14.25" x14ac:dyDescent="0.3">
      <c r="B5" s="245"/>
      <c r="C5" s="246"/>
      <c r="D5" s="220"/>
      <c r="E5" s="242"/>
      <c r="F5" s="247"/>
      <c r="G5" s="248"/>
      <c r="H5" s="282"/>
      <c r="I5" s="283"/>
      <c r="J5" s="283"/>
      <c r="K5" s="249"/>
      <c r="L5" s="250"/>
      <c r="M5" s="251"/>
    </row>
    <row r="6" spans="1:13" ht="13.5" customHeight="1" x14ac:dyDescent="0.3">
      <c r="B6" s="245"/>
      <c r="C6" s="252"/>
      <c r="D6" s="220"/>
      <c r="E6" s="252" t="s">
        <v>38</v>
      </c>
      <c r="F6" s="247"/>
      <c r="G6" s="253">
        <f>+SUBTOTAL(101,G11:G10003)</f>
        <v>201</v>
      </c>
      <c r="H6" s="254">
        <f>+SUBTOTAL(101,H11:H10003)</f>
        <v>52.342480000000016</v>
      </c>
      <c r="I6" s="253">
        <f>+SUBTOTAL(101,I11:I10003)</f>
        <v>3.52</v>
      </c>
      <c r="J6" s="156">
        <f>+SUBTOTAL(101,J11:J10003)</f>
        <v>539.14399999999989</v>
      </c>
      <c r="K6" s="215"/>
      <c r="L6" s="250"/>
      <c r="M6" s="251"/>
    </row>
    <row r="7" spans="1:13" ht="13.5" customHeight="1" x14ac:dyDescent="0.3">
      <c r="B7" s="245"/>
      <c r="C7" s="252"/>
      <c r="D7" s="220"/>
      <c r="E7" s="252" t="s">
        <v>33</v>
      </c>
      <c r="F7" s="247"/>
      <c r="G7" s="253">
        <f>+SUBTOTAL(102,G11:G1002)</f>
        <v>50</v>
      </c>
      <c r="H7" s="253">
        <f>+SUBTOTAL(102,H11:H1002)</f>
        <v>50</v>
      </c>
      <c r="I7" s="253">
        <f>+SUBTOTAL(102,I11:I1002)</f>
        <v>50</v>
      </c>
      <c r="J7" s="157">
        <f>+SUBTOTAL(102,J11:J1002)</f>
        <v>50</v>
      </c>
      <c r="K7" s="216"/>
      <c r="L7" s="250"/>
      <c r="M7" s="251"/>
    </row>
    <row r="8" spans="1:13" ht="13.5" customHeight="1" x14ac:dyDescent="0.3">
      <c r="B8" s="245"/>
      <c r="C8" s="252"/>
      <c r="D8" s="220"/>
      <c r="E8" s="252" t="s">
        <v>19</v>
      </c>
      <c r="F8" s="247"/>
      <c r="G8" s="253">
        <f>+SUBTOTAL(105,G11:G10003)</f>
        <v>32</v>
      </c>
      <c r="H8" s="254">
        <f>+SUBTOTAL(105,H11:H10003)</f>
        <v>39.159999999999997</v>
      </c>
      <c r="I8" s="253">
        <f>+SUBTOTAL(105,I11:I10003)</f>
        <v>1</v>
      </c>
      <c r="J8" s="157">
        <f>+SUBTOTAL(105,J11:J10003)</f>
        <v>460.9</v>
      </c>
      <c r="K8" s="215"/>
      <c r="L8" s="250"/>
      <c r="M8" s="251"/>
    </row>
    <row r="9" spans="1:13" ht="13.5" customHeight="1" x14ac:dyDescent="0.3">
      <c r="B9" s="219"/>
      <c r="C9" s="252"/>
      <c r="D9" s="220"/>
      <c r="E9" s="252" t="s">
        <v>20</v>
      </c>
      <c r="F9" s="247"/>
      <c r="G9" s="253">
        <f>+SUBTOTAL(104,G11:G10003)</f>
        <v>305</v>
      </c>
      <c r="H9" s="254">
        <f>+SUBTOTAL(104,H11:H10003)</f>
        <v>62.04</v>
      </c>
      <c r="I9" s="253">
        <f>+SUBTOTAL(104,I11:I10003)</f>
        <v>7</v>
      </c>
      <c r="J9" s="157">
        <f>+SUBTOTAL(104,J11:J10003)</f>
        <v>723.4</v>
      </c>
      <c r="K9" s="215"/>
      <c r="L9" s="255"/>
      <c r="M9" s="220"/>
    </row>
    <row r="10" spans="1:13" s="219" customFormat="1" x14ac:dyDescent="0.3">
      <c r="A10" s="255" t="s">
        <v>271</v>
      </c>
      <c r="B10" s="255" t="s">
        <v>42</v>
      </c>
      <c r="C10" s="246" t="s">
        <v>41</v>
      </c>
      <c r="D10" s="220" t="s">
        <v>43</v>
      </c>
      <c r="E10" s="242" t="s">
        <v>8</v>
      </c>
      <c r="F10" s="256" t="s">
        <v>9</v>
      </c>
      <c r="G10" s="247" t="s">
        <v>10</v>
      </c>
      <c r="H10" s="225" t="s">
        <v>23</v>
      </c>
      <c r="I10" s="247" t="s">
        <v>24</v>
      </c>
      <c r="J10" s="158" t="s">
        <v>22</v>
      </c>
      <c r="K10" s="257"/>
      <c r="L10" s="255"/>
      <c r="M10" s="220"/>
    </row>
    <row r="11" spans="1:13" x14ac:dyDescent="0.3">
      <c r="A11" s="244">
        <v>1</v>
      </c>
      <c r="B11" s="258">
        <v>180001</v>
      </c>
      <c r="C11" s="259">
        <v>101045</v>
      </c>
      <c r="D11" s="183">
        <v>94876</v>
      </c>
      <c r="E11" s="236">
        <v>40575</v>
      </c>
      <c r="F11" s="260">
        <v>42583</v>
      </c>
      <c r="G11" s="212">
        <v>194</v>
      </c>
      <c r="H11" s="261">
        <v>56.268000000000001</v>
      </c>
      <c r="I11" s="262">
        <v>4</v>
      </c>
      <c r="J11" s="159">
        <v>723.4</v>
      </c>
      <c r="K11" s="192">
        <v>21708</v>
      </c>
      <c r="L11" s="231" t="str">
        <f>+LOOKUP(B11,COD_FIN!C$5:C$59,COD_FIN!B$5:B$59)</f>
        <v>HLL</v>
      </c>
      <c r="M11" s="231"/>
    </row>
    <row r="12" spans="1:13" x14ac:dyDescent="0.3">
      <c r="A12" s="244">
        <f t="shared" ref="A12:A35" si="0">+A11+1</f>
        <v>2</v>
      </c>
      <c r="B12" s="258">
        <v>180001</v>
      </c>
      <c r="C12" s="259">
        <v>101630</v>
      </c>
      <c r="D12" s="183">
        <v>94876</v>
      </c>
      <c r="E12" s="236">
        <v>40725</v>
      </c>
      <c r="F12" s="260">
        <v>42675</v>
      </c>
      <c r="G12" s="212">
        <v>104</v>
      </c>
      <c r="H12" s="261">
        <v>49.401000000000003</v>
      </c>
      <c r="I12" s="262">
        <v>3</v>
      </c>
      <c r="J12" s="159">
        <v>714</v>
      </c>
      <c r="K12" s="192">
        <v>748</v>
      </c>
      <c r="L12" s="231" t="str">
        <f>+LOOKUP(B12,COD_FIN!C$5:C$59,COD_FIN!B$5:B$59)</f>
        <v>HLL</v>
      </c>
    </row>
    <row r="13" spans="1:13" x14ac:dyDescent="0.3">
      <c r="A13" s="244">
        <f t="shared" si="0"/>
        <v>3</v>
      </c>
      <c r="B13" s="258">
        <v>2500001</v>
      </c>
      <c r="C13" s="259">
        <v>102402</v>
      </c>
      <c r="D13" s="183" t="s">
        <v>377</v>
      </c>
      <c r="E13" s="236">
        <v>40725</v>
      </c>
      <c r="F13" s="260">
        <v>42705</v>
      </c>
      <c r="G13" s="212">
        <v>238</v>
      </c>
      <c r="H13" s="261">
        <v>51.584000000000003</v>
      </c>
      <c r="I13" s="262">
        <v>4</v>
      </c>
      <c r="J13" s="159">
        <v>684.7</v>
      </c>
      <c r="K13" s="192">
        <v>256</v>
      </c>
      <c r="L13" s="231" t="str">
        <f>+LOOKUP(B13,COD_FIN!C$5:C$59,COD_FIN!B$5:B$59)</f>
        <v>HCL</v>
      </c>
    </row>
    <row r="14" spans="1:13" x14ac:dyDescent="0.3">
      <c r="A14" s="244">
        <f t="shared" si="0"/>
        <v>4</v>
      </c>
      <c r="B14" s="258">
        <v>80001</v>
      </c>
      <c r="C14" s="259" t="s">
        <v>370</v>
      </c>
      <c r="D14" s="183">
        <v>8</v>
      </c>
      <c r="E14" s="236">
        <v>41091</v>
      </c>
      <c r="F14" s="260">
        <v>42736</v>
      </c>
      <c r="G14" s="212">
        <v>192</v>
      </c>
      <c r="H14" s="261">
        <v>46.972999999999999</v>
      </c>
      <c r="I14" s="262">
        <v>3</v>
      </c>
      <c r="J14" s="159">
        <v>683.9</v>
      </c>
      <c r="K14" s="192">
        <v>689</v>
      </c>
      <c r="L14" s="231" t="str">
        <f>+LOOKUP(B14,COD_FIN!C$5:C$59,COD_FIN!B$5:B$59)</f>
        <v>SLU</v>
      </c>
    </row>
    <row r="15" spans="1:13" x14ac:dyDescent="0.3">
      <c r="A15" s="244">
        <f t="shared" si="0"/>
        <v>5</v>
      </c>
      <c r="B15" s="258">
        <v>180001</v>
      </c>
      <c r="C15" s="259">
        <v>102992</v>
      </c>
      <c r="D15" s="183">
        <v>94876</v>
      </c>
      <c r="E15" s="236">
        <v>40909</v>
      </c>
      <c r="F15" s="260">
        <v>42675</v>
      </c>
      <c r="G15" s="212">
        <v>100</v>
      </c>
      <c r="H15" s="261">
        <v>48.609000000000002</v>
      </c>
      <c r="I15" s="262">
        <v>3</v>
      </c>
      <c r="J15" s="159">
        <v>655.5</v>
      </c>
      <c r="K15" s="192">
        <v>21753</v>
      </c>
      <c r="L15" s="231" t="str">
        <f>+LOOKUP(B15,COD_FIN!C$5:C$59,COD_FIN!B$5:B$59)</f>
        <v>HLL</v>
      </c>
    </row>
    <row r="16" spans="1:13" x14ac:dyDescent="0.3">
      <c r="A16" s="244">
        <f t="shared" si="0"/>
        <v>6</v>
      </c>
      <c r="B16" s="258">
        <v>3600001</v>
      </c>
      <c r="C16" s="259">
        <v>101201</v>
      </c>
      <c r="D16" s="183" t="s">
        <v>270</v>
      </c>
      <c r="E16" s="236">
        <v>40725</v>
      </c>
      <c r="F16" s="260">
        <v>42614</v>
      </c>
      <c r="G16" s="212">
        <v>278</v>
      </c>
      <c r="H16" s="261">
        <v>55</v>
      </c>
      <c r="I16" s="262">
        <v>4</v>
      </c>
      <c r="J16" s="159">
        <v>610.79999999999995</v>
      </c>
      <c r="K16" s="192">
        <v>435</v>
      </c>
      <c r="L16" s="231" t="str">
        <f>+LOOKUP(B16,COD_FIN!C$5:C$59,COD_FIN!B$5:B$59)</f>
        <v>MOS</v>
      </c>
    </row>
    <row r="17" spans="1:12" x14ac:dyDescent="0.3">
      <c r="A17" s="244">
        <f t="shared" si="0"/>
        <v>7</v>
      </c>
      <c r="B17" s="258">
        <v>180001</v>
      </c>
      <c r="C17" s="259">
        <v>104435</v>
      </c>
      <c r="D17" s="183">
        <v>94876</v>
      </c>
      <c r="E17" s="236">
        <v>41183</v>
      </c>
      <c r="F17" s="260">
        <v>42522</v>
      </c>
      <c r="G17" s="212">
        <v>250</v>
      </c>
      <c r="H17" s="261">
        <v>50.14</v>
      </c>
      <c r="I17" s="262">
        <v>2</v>
      </c>
      <c r="J17" s="159">
        <v>597.9</v>
      </c>
      <c r="K17" s="192">
        <v>21796</v>
      </c>
      <c r="L17" s="231" t="str">
        <f>+LOOKUP(B17,COD_FIN!C$5:C$59,COD_FIN!B$5:B$59)</f>
        <v>HLL</v>
      </c>
    </row>
    <row r="18" spans="1:12" x14ac:dyDescent="0.3">
      <c r="A18" s="244">
        <f t="shared" si="0"/>
        <v>8</v>
      </c>
      <c r="B18" s="258">
        <v>102960001</v>
      </c>
      <c r="C18" s="259">
        <v>102505</v>
      </c>
      <c r="D18" s="183" t="s">
        <v>291</v>
      </c>
      <c r="E18" s="236">
        <v>40848</v>
      </c>
      <c r="F18" s="260">
        <v>42644</v>
      </c>
      <c r="G18" s="212">
        <v>251</v>
      </c>
      <c r="H18" s="261">
        <v>51.448</v>
      </c>
      <c r="I18" s="262">
        <v>3</v>
      </c>
      <c r="J18" s="159">
        <v>597.29999999999995</v>
      </c>
      <c r="K18" s="192">
        <v>2938</v>
      </c>
      <c r="L18" s="231" t="str">
        <f>+LOOKUP(B18,COD_FIN!C$5:C$59,COD_FIN!B$5:B$59)</f>
        <v>HLM</v>
      </c>
    </row>
    <row r="19" spans="1:12" x14ac:dyDescent="0.3">
      <c r="A19" s="244">
        <f t="shared" si="0"/>
        <v>9</v>
      </c>
      <c r="B19" s="258">
        <v>3600001</v>
      </c>
      <c r="C19" s="259">
        <v>101940</v>
      </c>
      <c r="D19" s="183" t="s">
        <v>270</v>
      </c>
      <c r="E19" s="236">
        <v>40817</v>
      </c>
      <c r="F19" s="260">
        <v>42736</v>
      </c>
      <c r="G19" s="212">
        <v>203</v>
      </c>
      <c r="H19" s="261">
        <v>57.671999999999997</v>
      </c>
      <c r="I19" s="262">
        <v>4</v>
      </c>
      <c r="J19" s="159">
        <v>594.79999999999995</v>
      </c>
      <c r="K19" s="192">
        <v>444</v>
      </c>
      <c r="L19" s="231" t="str">
        <f>+LOOKUP(B19,COD_FIN!C$5:C$59,COD_FIN!B$5:B$59)</f>
        <v>MOS</v>
      </c>
    </row>
    <row r="20" spans="1:12" x14ac:dyDescent="0.3">
      <c r="A20" s="244">
        <f t="shared" si="0"/>
        <v>10</v>
      </c>
      <c r="B20" s="258">
        <v>2660001</v>
      </c>
      <c r="C20" s="259">
        <v>96321</v>
      </c>
      <c r="D20" s="183" t="s">
        <v>104</v>
      </c>
      <c r="E20" s="236">
        <v>40118</v>
      </c>
      <c r="F20" s="260">
        <v>42644</v>
      </c>
      <c r="G20" s="212">
        <v>221</v>
      </c>
      <c r="H20" s="261">
        <v>51.091999999999999</v>
      </c>
      <c r="I20" s="262">
        <v>4</v>
      </c>
      <c r="J20" s="159">
        <v>594.1</v>
      </c>
      <c r="K20" s="192">
        <v>332</v>
      </c>
      <c r="L20" s="231" t="str">
        <f>+LOOKUP(B20,COD_FIN!C$5:C$59,COD_FIN!B$5:B$59)</f>
        <v>FXG</v>
      </c>
    </row>
    <row r="21" spans="1:12" x14ac:dyDescent="0.3">
      <c r="A21" s="244">
        <f t="shared" si="0"/>
        <v>11</v>
      </c>
      <c r="B21" s="258">
        <v>180001</v>
      </c>
      <c r="C21" s="259">
        <v>101281</v>
      </c>
      <c r="D21" s="183">
        <v>94876</v>
      </c>
      <c r="E21" s="236">
        <v>40634</v>
      </c>
      <c r="F21" s="260">
        <v>42644</v>
      </c>
      <c r="G21" s="212">
        <v>140</v>
      </c>
      <c r="H21" s="261">
        <v>50.881999999999998</v>
      </c>
      <c r="I21" s="262">
        <v>3</v>
      </c>
      <c r="J21" s="159">
        <v>586.20000000000005</v>
      </c>
      <c r="K21" s="192">
        <v>21721</v>
      </c>
      <c r="L21" s="231" t="str">
        <f>+LOOKUP(B21,COD_FIN!C$5:C$59,COD_FIN!B$5:B$59)</f>
        <v>HLL</v>
      </c>
    </row>
    <row r="22" spans="1:12" x14ac:dyDescent="0.3">
      <c r="A22" s="244">
        <f t="shared" si="0"/>
        <v>12</v>
      </c>
      <c r="B22" s="258">
        <v>180001</v>
      </c>
      <c r="C22" s="259">
        <v>102994</v>
      </c>
      <c r="D22" s="183">
        <v>94876</v>
      </c>
      <c r="E22" s="236">
        <v>40909</v>
      </c>
      <c r="F22" s="260">
        <v>42705</v>
      </c>
      <c r="G22" s="212">
        <v>65</v>
      </c>
      <c r="H22" s="261">
        <v>47.616</v>
      </c>
      <c r="I22" s="262">
        <v>3</v>
      </c>
      <c r="J22" s="159">
        <v>577.1</v>
      </c>
      <c r="K22" s="192">
        <v>21756</v>
      </c>
      <c r="L22" s="231" t="str">
        <f>+LOOKUP(B22,COD_FIN!C$5:C$59,COD_FIN!B$5:B$59)</f>
        <v>HLL</v>
      </c>
    </row>
    <row r="23" spans="1:12" x14ac:dyDescent="0.3">
      <c r="A23" s="244">
        <f t="shared" si="0"/>
        <v>13</v>
      </c>
      <c r="B23" s="258">
        <v>180001</v>
      </c>
      <c r="C23" s="259">
        <v>104757</v>
      </c>
      <c r="D23" s="183">
        <v>94876</v>
      </c>
      <c r="E23" s="236">
        <v>41244</v>
      </c>
      <c r="F23" s="260">
        <v>42461</v>
      </c>
      <c r="G23" s="212">
        <v>299</v>
      </c>
      <c r="H23" s="261">
        <v>45.76</v>
      </c>
      <c r="I23" s="262">
        <v>1</v>
      </c>
      <c r="J23" s="159">
        <v>572.6</v>
      </c>
      <c r="K23" s="192">
        <v>823</v>
      </c>
      <c r="L23" s="231" t="str">
        <f>+LOOKUP(B23,COD_FIN!C$5:C$59,COD_FIN!B$5:B$59)</f>
        <v>HLL</v>
      </c>
    </row>
    <row r="24" spans="1:12" x14ac:dyDescent="0.3">
      <c r="A24" s="244">
        <f t="shared" si="0"/>
        <v>14</v>
      </c>
      <c r="B24" s="258">
        <v>180001</v>
      </c>
      <c r="C24" s="259">
        <v>100672</v>
      </c>
      <c r="D24" s="183">
        <v>92987</v>
      </c>
      <c r="E24" s="236">
        <v>40544</v>
      </c>
      <c r="F24" s="260">
        <v>42430</v>
      </c>
      <c r="G24" s="212">
        <v>305</v>
      </c>
      <c r="H24" s="261">
        <v>55</v>
      </c>
      <c r="I24" s="262">
        <v>3</v>
      </c>
      <c r="J24" s="159">
        <v>570.9</v>
      </c>
      <c r="K24" s="192">
        <v>721</v>
      </c>
      <c r="L24" s="231" t="str">
        <f>+LOOKUP(B24,COD_FIN!C$5:C$59,COD_FIN!B$5:B$59)</f>
        <v>HLL</v>
      </c>
    </row>
    <row r="25" spans="1:12" x14ac:dyDescent="0.3">
      <c r="A25" s="244">
        <f t="shared" si="0"/>
        <v>15</v>
      </c>
      <c r="B25" s="258">
        <v>2500001</v>
      </c>
      <c r="C25" s="259">
        <v>102403</v>
      </c>
      <c r="D25" s="183" t="s">
        <v>377</v>
      </c>
      <c r="E25" s="236">
        <v>40725</v>
      </c>
      <c r="F25" s="260">
        <v>42887</v>
      </c>
      <c r="G25" s="212">
        <v>49</v>
      </c>
      <c r="H25" s="261">
        <v>45.662999999999997</v>
      </c>
      <c r="I25" s="262">
        <v>4</v>
      </c>
      <c r="J25" s="159">
        <v>564.70000000000005</v>
      </c>
      <c r="K25" s="192">
        <v>257</v>
      </c>
      <c r="L25" s="231" t="str">
        <f>+LOOKUP(B25,COD_FIN!C$5:C$59,COD_FIN!B$5:B$59)</f>
        <v>HCL</v>
      </c>
    </row>
    <row r="26" spans="1:12" x14ac:dyDescent="0.3">
      <c r="A26" s="244">
        <f t="shared" si="0"/>
        <v>16</v>
      </c>
      <c r="B26" s="258">
        <v>180001</v>
      </c>
      <c r="C26" s="259">
        <v>100671</v>
      </c>
      <c r="D26" s="183">
        <v>92987</v>
      </c>
      <c r="E26" s="236">
        <v>40544</v>
      </c>
      <c r="F26" s="260">
        <v>42522</v>
      </c>
      <c r="G26" s="212">
        <v>258</v>
      </c>
      <c r="H26" s="261">
        <v>54.23</v>
      </c>
      <c r="I26" s="262">
        <v>3</v>
      </c>
      <c r="J26" s="159">
        <v>561</v>
      </c>
      <c r="K26" s="192">
        <v>720</v>
      </c>
      <c r="L26" s="231" t="str">
        <f>+LOOKUP(B26,COD_FIN!C$5:C$59,COD_FIN!B$5:B$59)</f>
        <v>HLL</v>
      </c>
    </row>
    <row r="27" spans="1:12" x14ac:dyDescent="0.3">
      <c r="A27" s="244">
        <f t="shared" si="0"/>
        <v>17</v>
      </c>
      <c r="B27" s="258">
        <v>80001</v>
      </c>
      <c r="C27" s="259" t="s">
        <v>420</v>
      </c>
      <c r="D27" s="183" t="s">
        <v>104</v>
      </c>
      <c r="E27" s="236">
        <v>41030</v>
      </c>
      <c r="F27" s="260">
        <v>42736</v>
      </c>
      <c r="G27" s="212">
        <v>201</v>
      </c>
      <c r="H27" s="261">
        <v>55.426000000000002</v>
      </c>
      <c r="I27" s="262">
        <v>3</v>
      </c>
      <c r="J27" s="159">
        <v>560</v>
      </c>
      <c r="K27" s="192">
        <v>683</v>
      </c>
      <c r="L27" s="231" t="str">
        <f>+LOOKUP(B27,COD_FIN!C$5:C$59,COD_FIN!B$5:B$59)</f>
        <v>SLU</v>
      </c>
    </row>
    <row r="28" spans="1:12" x14ac:dyDescent="0.3">
      <c r="A28" s="244">
        <f t="shared" si="0"/>
        <v>18</v>
      </c>
      <c r="B28" s="258">
        <v>2840001</v>
      </c>
      <c r="C28" s="259">
        <v>93869</v>
      </c>
      <c r="D28" s="183" t="s">
        <v>89</v>
      </c>
      <c r="E28" s="236">
        <v>39873</v>
      </c>
      <c r="F28" s="260">
        <v>42461</v>
      </c>
      <c r="G28" s="212">
        <v>305</v>
      </c>
      <c r="H28" s="261">
        <v>58.96</v>
      </c>
      <c r="I28" s="262">
        <v>5</v>
      </c>
      <c r="J28" s="159">
        <v>558.9</v>
      </c>
      <c r="K28" s="192">
        <v>1234</v>
      </c>
      <c r="L28" s="231" t="str">
        <f>+LOOKUP(B28,COD_FIN!C$5:C$59,COD_FIN!B$5:B$59)</f>
        <v>LAP</v>
      </c>
    </row>
    <row r="29" spans="1:12" x14ac:dyDescent="0.3">
      <c r="A29" s="244">
        <f t="shared" si="0"/>
        <v>19</v>
      </c>
      <c r="B29" s="258">
        <v>3600001</v>
      </c>
      <c r="C29" s="259">
        <v>103618</v>
      </c>
      <c r="D29" s="183" t="s">
        <v>342</v>
      </c>
      <c r="E29" s="236">
        <v>41122</v>
      </c>
      <c r="F29" s="260">
        <v>42795</v>
      </c>
      <c r="G29" s="212">
        <v>139</v>
      </c>
      <c r="H29" s="261">
        <v>46.865000000000002</v>
      </c>
      <c r="I29" s="262">
        <v>3</v>
      </c>
      <c r="J29" s="159">
        <v>555.6</v>
      </c>
      <c r="K29" s="192">
        <v>494</v>
      </c>
      <c r="L29" s="231" t="str">
        <f>+LOOKUP(B29,COD_FIN!C$5:C$59,COD_FIN!B$5:B$59)</f>
        <v>MOS</v>
      </c>
    </row>
    <row r="30" spans="1:12" x14ac:dyDescent="0.3">
      <c r="A30" s="244">
        <f t="shared" si="0"/>
        <v>20</v>
      </c>
      <c r="B30" s="258">
        <v>102960001</v>
      </c>
      <c r="C30" s="259">
        <v>100069</v>
      </c>
      <c r="D30" s="183" t="s">
        <v>123</v>
      </c>
      <c r="E30" s="236">
        <v>40483</v>
      </c>
      <c r="F30" s="260">
        <v>42522</v>
      </c>
      <c r="G30" s="212">
        <v>305</v>
      </c>
      <c r="H30" s="261">
        <v>62.04</v>
      </c>
      <c r="I30" s="262">
        <v>4</v>
      </c>
      <c r="J30" s="159">
        <v>554.70000000000005</v>
      </c>
      <c r="K30" s="192">
        <v>2899</v>
      </c>
      <c r="L30" s="231" t="str">
        <f>+LOOKUP(B30,COD_FIN!C$5:C$59,COD_FIN!B$5:B$59)</f>
        <v>HLM</v>
      </c>
    </row>
    <row r="31" spans="1:12" x14ac:dyDescent="0.3">
      <c r="A31" s="244">
        <f t="shared" si="0"/>
        <v>21</v>
      </c>
      <c r="B31" s="258">
        <v>102960001</v>
      </c>
      <c r="C31" s="259">
        <v>101219</v>
      </c>
      <c r="D31" s="183" t="s">
        <v>123</v>
      </c>
      <c r="E31" s="236">
        <v>40695</v>
      </c>
      <c r="F31" s="260">
        <v>42614</v>
      </c>
      <c r="G31" s="212">
        <v>296</v>
      </c>
      <c r="H31" s="261">
        <v>57.86</v>
      </c>
      <c r="I31" s="262">
        <v>4</v>
      </c>
      <c r="J31" s="159">
        <v>538.29999999999995</v>
      </c>
      <c r="K31" s="192">
        <v>2927</v>
      </c>
      <c r="L31" s="231" t="str">
        <f>+LOOKUP(B31,COD_FIN!C$5:C$59,COD_FIN!B$5:B$59)</f>
        <v>HLM</v>
      </c>
    </row>
    <row r="32" spans="1:12" x14ac:dyDescent="0.3">
      <c r="A32" s="244">
        <f t="shared" si="0"/>
        <v>22</v>
      </c>
      <c r="B32" s="258">
        <v>80001</v>
      </c>
      <c r="C32" s="259" t="s">
        <v>421</v>
      </c>
      <c r="D32" s="183">
        <v>8</v>
      </c>
      <c r="E32" s="236">
        <v>40603</v>
      </c>
      <c r="F32" s="260">
        <v>42736</v>
      </c>
      <c r="G32" s="212">
        <v>215</v>
      </c>
      <c r="H32" s="261">
        <v>55.59</v>
      </c>
      <c r="I32" s="262">
        <v>4</v>
      </c>
      <c r="J32" s="159">
        <v>535.9</v>
      </c>
      <c r="K32" s="192">
        <v>656</v>
      </c>
      <c r="L32" s="231" t="str">
        <f>+LOOKUP(B32,COD_FIN!C$5:C$59,COD_FIN!B$5:B$59)</f>
        <v>SLU</v>
      </c>
    </row>
    <row r="33" spans="1:12" x14ac:dyDescent="0.3">
      <c r="A33" s="244">
        <f t="shared" si="0"/>
        <v>23</v>
      </c>
      <c r="B33" s="258">
        <v>180001</v>
      </c>
      <c r="C33" s="259">
        <v>98053</v>
      </c>
      <c r="D33" s="183">
        <v>90660</v>
      </c>
      <c r="E33" s="236">
        <v>40299</v>
      </c>
      <c r="F33" s="260">
        <v>42583</v>
      </c>
      <c r="G33" s="212">
        <v>203</v>
      </c>
      <c r="H33" s="261">
        <v>53.027999999999999</v>
      </c>
      <c r="I33" s="262">
        <v>4</v>
      </c>
      <c r="J33" s="159">
        <v>534.70000000000005</v>
      </c>
      <c r="K33" s="192">
        <v>679</v>
      </c>
      <c r="L33" s="231" t="str">
        <f>+LOOKUP(B33,COD_FIN!C$5:C$59,COD_FIN!B$5:B$59)</f>
        <v>HLL</v>
      </c>
    </row>
    <row r="34" spans="1:12" x14ac:dyDescent="0.3">
      <c r="A34" s="244">
        <f t="shared" si="0"/>
        <v>24</v>
      </c>
      <c r="B34" s="258">
        <v>3180001</v>
      </c>
      <c r="C34" s="259">
        <v>97761</v>
      </c>
      <c r="D34" s="183" t="s">
        <v>401</v>
      </c>
      <c r="E34" s="236">
        <v>39965</v>
      </c>
      <c r="F34" s="260">
        <v>42705</v>
      </c>
      <c r="G34" s="212">
        <v>88</v>
      </c>
      <c r="H34" s="261">
        <v>51.005000000000003</v>
      </c>
      <c r="I34" s="262">
        <v>5</v>
      </c>
      <c r="J34" s="159">
        <v>524.9</v>
      </c>
      <c r="K34" s="192">
        <v>654</v>
      </c>
      <c r="L34" s="231" t="str">
        <f>+LOOKUP(B34,COD_FIN!C$5:C$59,COD_FIN!B$5:B$59)</f>
        <v>FLS</v>
      </c>
    </row>
    <row r="35" spans="1:12" x14ac:dyDescent="0.3">
      <c r="A35" s="244">
        <f t="shared" si="0"/>
        <v>25</v>
      </c>
      <c r="B35" s="258">
        <v>2840001</v>
      </c>
      <c r="C35" s="259">
        <v>91247</v>
      </c>
      <c r="D35" s="183" t="s">
        <v>294</v>
      </c>
      <c r="E35" s="236">
        <v>39539</v>
      </c>
      <c r="F35" s="260">
        <v>42461</v>
      </c>
      <c r="G35" s="212">
        <v>305</v>
      </c>
      <c r="H35" s="261">
        <v>62.04</v>
      </c>
      <c r="I35" s="262">
        <v>6</v>
      </c>
      <c r="J35" s="159">
        <v>521.4</v>
      </c>
      <c r="K35" s="192">
        <v>1199</v>
      </c>
      <c r="L35" s="231" t="str">
        <f>+LOOKUP(B35,COD_FIN!C$5:C$59,COD_FIN!B$5:B$59)</f>
        <v>LAP</v>
      </c>
    </row>
    <row r="36" spans="1:12" x14ac:dyDescent="0.3">
      <c r="A36" s="212">
        <v>26</v>
      </c>
      <c r="B36" s="258">
        <v>102960001</v>
      </c>
      <c r="C36" s="259">
        <v>105899</v>
      </c>
      <c r="D36" s="183" t="s">
        <v>340</v>
      </c>
      <c r="E36" s="236">
        <v>41456</v>
      </c>
      <c r="F36" s="260">
        <v>42705</v>
      </c>
      <c r="G36" s="212">
        <v>249</v>
      </c>
      <c r="H36" s="261">
        <v>50.14</v>
      </c>
      <c r="I36" s="262">
        <v>2</v>
      </c>
      <c r="J36" s="159">
        <v>516.9</v>
      </c>
      <c r="K36" s="192">
        <v>3046</v>
      </c>
      <c r="L36" s="231" t="str">
        <f>+LOOKUP(B36,COD_FIN!C$5:C$59,COD_FIN!B$5:B$59)</f>
        <v>HLM</v>
      </c>
    </row>
    <row r="37" spans="1:12" x14ac:dyDescent="0.3">
      <c r="A37" s="212">
        <f t="shared" ref="A37:A60" si="1">A36+1</f>
        <v>27</v>
      </c>
      <c r="B37" s="258">
        <v>2840001</v>
      </c>
      <c r="C37" s="259">
        <v>101433</v>
      </c>
      <c r="D37" s="183" t="s">
        <v>297</v>
      </c>
      <c r="E37" s="236">
        <v>40725</v>
      </c>
      <c r="F37" s="260">
        <v>42856</v>
      </c>
      <c r="G37" s="212">
        <v>45</v>
      </c>
      <c r="H37" s="261">
        <v>49.631999999999998</v>
      </c>
      <c r="I37" s="262">
        <v>4</v>
      </c>
      <c r="J37" s="159">
        <v>513.20000000000005</v>
      </c>
      <c r="K37" s="192">
        <v>1311</v>
      </c>
      <c r="L37" s="231" t="str">
        <f>+LOOKUP(B37,COD_FIN!C$5:C$59,COD_FIN!B$5:B$59)</f>
        <v>LAP</v>
      </c>
    </row>
    <row r="38" spans="1:12" x14ac:dyDescent="0.3">
      <c r="A38" s="212">
        <f t="shared" si="1"/>
        <v>28</v>
      </c>
      <c r="B38" s="258">
        <v>102960001</v>
      </c>
      <c r="C38" s="259">
        <v>104029</v>
      </c>
      <c r="D38" s="183" t="s">
        <v>314</v>
      </c>
      <c r="E38" s="236">
        <v>41183</v>
      </c>
      <c r="F38" s="260">
        <v>42705</v>
      </c>
      <c r="G38" s="212">
        <v>237</v>
      </c>
      <c r="H38" s="261">
        <v>53.954999999999998</v>
      </c>
      <c r="I38" s="262">
        <v>3</v>
      </c>
      <c r="J38" s="159">
        <v>509.6</v>
      </c>
      <c r="K38" s="192">
        <v>2992</v>
      </c>
      <c r="L38" s="231" t="str">
        <f>+LOOKUP(B38,COD_FIN!C$5:C$59,COD_FIN!B$5:B$59)</f>
        <v>HLM</v>
      </c>
    </row>
    <row r="39" spans="1:12" x14ac:dyDescent="0.3">
      <c r="A39" s="212">
        <f t="shared" si="1"/>
        <v>29</v>
      </c>
      <c r="B39" s="258">
        <v>3600001</v>
      </c>
      <c r="C39" s="259">
        <v>106591</v>
      </c>
      <c r="D39" s="183" t="s">
        <v>402</v>
      </c>
      <c r="E39" s="236">
        <v>41671</v>
      </c>
      <c r="F39" s="260">
        <v>42856</v>
      </c>
      <c r="G39" s="212">
        <v>86</v>
      </c>
      <c r="H39" s="261">
        <v>44.088000000000001</v>
      </c>
      <c r="I39" s="262">
        <v>2</v>
      </c>
      <c r="J39" s="159">
        <v>508.7</v>
      </c>
      <c r="K39" s="192">
        <v>580</v>
      </c>
      <c r="L39" s="231" t="str">
        <f>+LOOKUP(B39,COD_FIN!C$5:C$59,COD_FIN!B$5:B$59)</f>
        <v>MOS</v>
      </c>
    </row>
    <row r="40" spans="1:12" x14ac:dyDescent="0.3">
      <c r="A40" s="212">
        <f t="shared" si="1"/>
        <v>30</v>
      </c>
      <c r="B40" s="258">
        <v>3180001</v>
      </c>
      <c r="C40" s="259">
        <v>102097</v>
      </c>
      <c r="D40" s="183" t="s">
        <v>403</v>
      </c>
      <c r="E40" s="236">
        <v>40664</v>
      </c>
      <c r="F40" s="260">
        <v>42767</v>
      </c>
      <c r="G40" s="212">
        <v>32</v>
      </c>
      <c r="H40" s="261">
        <v>43.862000000000002</v>
      </c>
      <c r="I40" s="262">
        <v>3</v>
      </c>
      <c r="J40" s="159">
        <v>506.8</v>
      </c>
      <c r="K40" s="192">
        <v>713</v>
      </c>
      <c r="L40" s="231" t="str">
        <f>+LOOKUP(B40,COD_FIN!C$5:C$59,COD_FIN!B$5:B$59)</f>
        <v>FLS</v>
      </c>
    </row>
    <row r="41" spans="1:12" x14ac:dyDescent="0.3">
      <c r="A41" s="212">
        <f t="shared" si="1"/>
        <v>31</v>
      </c>
      <c r="B41" s="258">
        <v>2840001</v>
      </c>
      <c r="C41" s="259">
        <v>105417</v>
      </c>
      <c r="D41" s="183" t="s">
        <v>340</v>
      </c>
      <c r="E41" s="236">
        <v>41426</v>
      </c>
      <c r="F41" s="260">
        <v>42614</v>
      </c>
      <c r="G41" s="212">
        <v>276</v>
      </c>
      <c r="H41" s="261">
        <v>53.46</v>
      </c>
      <c r="I41" s="262">
        <v>2</v>
      </c>
      <c r="J41" s="159">
        <v>506.3</v>
      </c>
      <c r="K41" s="192">
        <v>1394</v>
      </c>
      <c r="L41" s="231" t="str">
        <f>+LOOKUP(B41,COD_FIN!C$5:C$59,COD_FIN!B$5:B$59)</f>
        <v>LAP</v>
      </c>
    </row>
    <row r="42" spans="1:12" x14ac:dyDescent="0.3">
      <c r="A42" s="212">
        <f t="shared" si="1"/>
        <v>32</v>
      </c>
      <c r="B42" s="258">
        <v>102960001</v>
      </c>
      <c r="C42" s="259">
        <v>107636</v>
      </c>
      <c r="D42" s="183" t="s">
        <v>404</v>
      </c>
      <c r="E42" s="236">
        <v>41730</v>
      </c>
      <c r="F42" s="260">
        <v>42491</v>
      </c>
      <c r="G42" s="212">
        <v>305</v>
      </c>
      <c r="H42" s="261">
        <v>39.159999999999997</v>
      </c>
      <c r="I42" s="262">
        <v>1</v>
      </c>
      <c r="J42" s="159">
        <v>506.1</v>
      </c>
      <c r="K42" s="192">
        <v>3097</v>
      </c>
      <c r="L42" s="231" t="str">
        <f>+LOOKUP(B42,COD_FIN!C$5:C$59,COD_FIN!B$5:B$59)</f>
        <v>HLM</v>
      </c>
    </row>
    <row r="43" spans="1:12" x14ac:dyDescent="0.3">
      <c r="A43" s="212">
        <f t="shared" si="1"/>
        <v>33</v>
      </c>
      <c r="B43" s="258">
        <v>3180001</v>
      </c>
      <c r="C43" s="259">
        <v>97784</v>
      </c>
      <c r="D43" s="183" t="s">
        <v>104</v>
      </c>
      <c r="E43" s="236">
        <v>40238</v>
      </c>
      <c r="F43" s="260">
        <v>42491</v>
      </c>
      <c r="G43" s="212">
        <v>305</v>
      </c>
      <c r="H43" s="261">
        <v>57.75</v>
      </c>
      <c r="I43" s="262">
        <v>4</v>
      </c>
      <c r="J43" s="159">
        <v>505.5</v>
      </c>
      <c r="K43" s="192">
        <v>680</v>
      </c>
      <c r="L43" s="231" t="str">
        <f>+LOOKUP(B43,COD_FIN!C$5:C$59,COD_FIN!B$5:B$59)</f>
        <v>FLS</v>
      </c>
    </row>
    <row r="44" spans="1:12" x14ac:dyDescent="0.3">
      <c r="A44" s="212">
        <f t="shared" si="1"/>
        <v>34</v>
      </c>
      <c r="B44" s="258">
        <v>180001</v>
      </c>
      <c r="C44" s="259">
        <v>104040</v>
      </c>
      <c r="D44" s="183">
        <v>2038</v>
      </c>
      <c r="E44" s="236">
        <v>39783</v>
      </c>
      <c r="F44" s="260">
        <v>42491</v>
      </c>
      <c r="G44" s="212">
        <v>298</v>
      </c>
      <c r="H44" s="261">
        <v>54.67</v>
      </c>
      <c r="I44" s="262">
        <v>5</v>
      </c>
      <c r="J44" s="159">
        <v>499.6</v>
      </c>
      <c r="K44" s="192">
        <v>613</v>
      </c>
      <c r="L44" s="231" t="str">
        <f>+LOOKUP(B44,COD_FIN!C$5:C$59,COD_FIN!B$5:B$59)</f>
        <v>HLL</v>
      </c>
    </row>
    <row r="45" spans="1:12" x14ac:dyDescent="0.3">
      <c r="A45" s="212">
        <f t="shared" si="1"/>
        <v>35</v>
      </c>
      <c r="B45" s="258">
        <v>3600001</v>
      </c>
      <c r="C45" s="259">
        <v>103612</v>
      </c>
      <c r="D45" s="183" t="s">
        <v>270</v>
      </c>
      <c r="E45" s="236">
        <v>41091</v>
      </c>
      <c r="F45" s="260">
        <v>42795</v>
      </c>
      <c r="G45" s="212">
        <v>147</v>
      </c>
      <c r="H45" s="261">
        <v>50.161000000000001</v>
      </c>
      <c r="I45" s="262">
        <v>3</v>
      </c>
      <c r="J45" s="159">
        <v>490.1</v>
      </c>
      <c r="K45" s="192">
        <v>487</v>
      </c>
      <c r="L45" s="231" t="str">
        <f>+LOOKUP(B45,COD_FIN!C$5:C$59,COD_FIN!B$5:B$59)</f>
        <v>MOS</v>
      </c>
    </row>
    <row r="46" spans="1:12" x14ac:dyDescent="0.3">
      <c r="A46" s="212">
        <f t="shared" si="1"/>
        <v>36</v>
      </c>
      <c r="B46" s="258">
        <v>180001</v>
      </c>
      <c r="C46" s="259">
        <v>99425</v>
      </c>
      <c r="D46" s="183">
        <v>90660</v>
      </c>
      <c r="E46" s="236">
        <v>40391</v>
      </c>
      <c r="F46" s="260">
        <v>42583</v>
      </c>
      <c r="G46" s="212">
        <v>211</v>
      </c>
      <c r="H46" s="261">
        <v>55.188000000000002</v>
      </c>
      <c r="I46" s="262">
        <v>4</v>
      </c>
      <c r="J46" s="159">
        <v>489.8</v>
      </c>
      <c r="K46" s="192">
        <v>696</v>
      </c>
      <c r="L46" s="231" t="str">
        <f>+LOOKUP(B46,COD_FIN!C$5:C$59,COD_FIN!B$5:B$59)</f>
        <v>HLL</v>
      </c>
    </row>
    <row r="47" spans="1:12" x14ac:dyDescent="0.3">
      <c r="A47" s="212">
        <f t="shared" si="1"/>
        <v>37</v>
      </c>
      <c r="B47" s="258">
        <v>180001</v>
      </c>
      <c r="C47" s="259">
        <v>102005</v>
      </c>
      <c r="D47" s="183">
        <v>94876</v>
      </c>
      <c r="E47" s="236">
        <v>40756</v>
      </c>
      <c r="F47" s="260">
        <v>42461</v>
      </c>
      <c r="G47" s="212">
        <v>305</v>
      </c>
      <c r="H47" s="261">
        <v>53.13</v>
      </c>
      <c r="I47" s="262">
        <v>3</v>
      </c>
      <c r="J47" s="159">
        <v>485.7</v>
      </c>
      <c r="K47" s="192">
        <v>752</v>
      </c>
      <c r="L47" s="231" t="str">
        <f>+LOOKUP(B47,COD_FIN!C$5:C$59,COD_FIN!B$5:B$59)</f>
        <v>HLL</v>
      </c>
    </row>
    <row r="48" spans="1:12" x14ac:dyDescent="0.3">
      <c r="A48" s="212">
        <f t="shared" si="1"/>
        <v>38</v>
      </c>
      <c r="B48" s="258">
        <v>650001</v>
      </c>
      <c r="C48" s="259">
        <v>103823</v>
      </c>
      <c r="D48" s="183" t="s">
        <v>405</v>
      </c>
      <c r="E48" s="236">
        <v>41122</v>
      </c>
      <c r="F48" s="260">
        <v>42644</v>
      </c>
      <c r="G48" s="212">
        <v>104</v>
      </c>
      <c r="H48" s="261">
        <v>45.243000000000002</v>
      </c>
      <c r="I48" s="262">
        <v>3</v>
      </c>
      <c r="J48" s="159">
        <v>484</v>
      </c>
      <c r="K48" s="192">
        <v>885</v>
      </c>
      <c r="L48" s="231" t="str">
        <f>+LOOKUP(B48,COD_FIN!C$5:C$59,COD_FIN!B$5:B$59)</f>
        <v>HRV</v>
      </c>
    </row>
    <row r="49" spans="1:12" x14ac:dyDescent="0.3">
      <c r="A49" s="212">
        <f t="shared" si="1"/>
        <v>39</v>
      </c>
      <c r="B49" s="258">
        <v>102960001</v>
      </c>
      <c r="C49" s="259">
        <v>106902</v>
      </c>
      <c r="D49" s="183" t="s">
        <v>392</v>
      </c>
      <c r="E49" s="236">
        <v>41640</v>
      </c>
      <c r="F49" s="260">
        <v>42767</v>
      </c>
      <c r="G49" s="212">
        <v>203</v>
      </c>
      <c r="H49" s="261">
        <v>48.442</v>
      </c>
      <c r="I49" s="262">
        <v>2</v>
      </c>
      <c r="J49" s="159">
        <v>483.7</v>
      </c>
      <c r="K49" s="192">
        <v>3072</v>
      </c>
      <c r="L49" s="231" t="str">
        <f>+LOOKUP(B49,COD_FIN!C$5:C$59,COD_FIN!B$5:B$59)</f>
        <v>HLM</v>
      </c>
    </row>
    <row r="50" spans="1:12" x14ac:dyDescent="0.3">
      <c r="A50" s="212">
        <f t="shared" si="1"/>
        <v>40</v>
      </c>
      <c r="B50" s="258">
        <v>3180001</v>
      </c>
      <c r="C50" s="259">
        <v>97790</v>
      </c>
      <c r="D50" s="183" t="s">
        <v>384</v>
      </c>
      <c r="E50" s="236">
        <v>40269</v>
      </c>
      <c r="F50" s="260">
        <v>42705</v>
      </c>
      <c r="G50" s="212">
        <v>97</v>
      </c>
      <c r="H50" s="261">
        <v>53.856000000000002</v>
      </c>
      <c r="I50" s="262">
        <v>4</v>
      </c>
      <c r="J50" s="159">
        <v>481</v>
      </c>
      <c r="K50" s="192">
        <v>686</v>
      </c>
      <c r="L50" s="231" t="str">
        <f>+LOOKUP(B50,COD_FIN!C$5:C$59,COD_FIN!B$5:B$59)</f>
        <v>FLS</v>
      </c>
    </row>
    <row r="51" spans="1:12" x14ac:dyDescent="0.3">
      <c r="A51" s="212">
        <f t="shared" si="1"/>
        <v>41</v>
      </c>
      <c r="B51" s="258">
        <v>3600001</v>
      </c>
      <c r="C51" s="259">
        <v>102340</v>
      </c>
      <c r="D51" s="183" t="s">
        <v>270</v>
      </c>
      <c r="E51" s="236">
        <v>40878</v>
      </c>
      <c r="F51" s="260">
        <v>42461</v>
      </c>
      <c r="G51" s="212">
        <v>305</v>
      </c>
      <c r="H51" s="261">
        <v>54.89</v>
      </c>
      <c r="I51" s="262">
        <v>3</v>
      </c>
      <c r="J51" s="159">
        <v>480.6</v>
      </c>
      <c r="K51" s="192">
        <v>453</v>
      </c>
      <c r="L51" s="231" t="str">
        <f>+LOOKUP(B51,COD_FIN!C$5:C$59,COD_FIN!B$5:B$59)</f>
        <v>MOS</v>
      </c>
    </row>
    <row r="52" spans="1:12" x14ac:dyDescent="0.3">
      <c r="A52" s="212">
        <f t="shared" si="1"/>
        <v>42</v>
      </c>
      <c r="B52" s="258">
        <v>102960001</v>
      </c>
      <c r="C52" s="259">
        <v>102333</v>
      </c>
      <c r="D52" s="183" t="s">
        <v>406</v>
      </c>
      <c r="E52" s="236">
        <v>40817</v>
      </c>
      <c r="F52" s="260">
        <v>42826</v>
      </c>
      <c r="G52" s="212">
        <v>123</v>
      </c>
      <c r="H52" s="261">
        <v>53.34</v>
      </c>
      <c r="I52" s="262">
        <v>4</v>
      </c>
      <c r="J52" s="159">
        <v>475.2</v>
      </c>
      <c r="K52" s="192">
        <v>2935</v>
      </c>
      <c r="L52" s="231" t="str">
        <f>+LOOKUP(B52,COD_FIN!C$5:C$59,COD_FIN!B$5:B$59)</f>
        <v>HLM</v>
      </c>
    </row>
    <row r="53" spans="1:12" x14ac:dyDescent="0.3">
      <c r="A53" s="212">
        <f t="shared" si="1"/>
        <v>43</v>
      </c>
      <c r="B53" s="258">
        <v>180001</v>
      </c>
      <c r="C53" s="259">
        <v>101042</v>
      </c>
      <c r="D53" s="183">
        <v>94876</v>
      </c>
      <c r="E53" s="236">
        <v>40575</v>
      </c>
      <c r="F53" s="260">
        <v>42736</v>
      </c>
      <c r="G53" s="212">
        <v>56</v>
      </c>
      <c r="H53" s="261">
        <v>50.015999999999998</v>
      </c>
      <c r="I53" s="262">
        <v>4</v>
      </c>
      <c r="J53" s="159">
        <v>472.5</v>
      </c>
      <c r="K53" s="192">
        <v>726</v>
      </c>
      <c r="L53" s="231" t="str">
        <f>+LOOKUP(B53,COD_FIN!C$5:C$59,COD_FIN!B$5:B$59)</f>
        <v>HLL</v>
      </c>
    </row>
    <row r="54" spans="1:12" x14ac:dyDescent="0.3">
      <c r="A54" s="212">
        <f t="shared" si="1"/>
        <v>44</v>
      </c>
      <c r="B54" s="258">
        <v>3600001</v>
      </c>
      <c r="C54" s="259">
        <v>96199</v>
      </c>
      <c r="D54" s="183" t="s">
        <v>123</v>
      </c>
      <c r="E54" s="236">
        <v>39934</v>
      </c>
      <c r="F54" s="260">
        <v>42614</v>
      </c>
      <c r="G54" s="212">
        <v>303</v>
      </c>
      <c r="H54" s="261">
        <v>61.6</v>
      </c>
      <c r="I54" s="262">
        <v>5</v>
      </c>
      <c r="J54" s="159">
        <v>471.4</v>
      </c>
      <c r="K54" s="192">
        <v>335</v>
      </c>
      <c r="L54" s="231" t="str">
        <f>+LOOKUP(B54,COD_FIN!C$5:C$59,COD_FIN!B$5:B$59)</f>
        <v>MOS</v>
      </c>
    </row>
    <row r="55" spans="1:12" x14ac:dyDescent="0.3">
      <c r="A55" s="212">
        <f t="shared" si="1"/>
        <v>45</v>
      </c>
      <c r="B55" s="258">
        <v>3600001</v>
      </c>
      <c r="C55" s="259">
        <v>96221</v>
      </c>
      <c r="D55" s="183" t="s">
        <v>109</v>
      </c>
      <c r="E55" s="236">
        <v>40148</v>
      </c>
      <c r="F55" s="260">
        <v>42644</v>
      </c>
      <c r="G55" s="212">
        <v>290</v>
      </c>
      <c r="H55" s="261">
        <v>58.96</v>
      </c>
      <c r="I55" s="262">
        <v>5</v>
      </c>
      <c r="J55" s="159">
        <v>470.3</v>
      </c>
      <c r="K55" s="192">
        <v>361</v>
      </c>
      <c r="L55" s="231" t="str">
        <f>+LOOKUP(B55,COD_FIN!C$5:C$59,COD_FIN!B$5:B$59)</f>
        <v>MOS</v>
      </c>
    </row>
    <row r="56" spans="1:12" x14ac:dyDescent="0.3">
      <c r="A56" s="212">
        <f t="shared" si="1"/>
        <v>46</v>
      </c>
      <c r="B56" s="258">
        <v>3600001</v>
      </c>
      <c r="C56" s="259">
        <v>102349</v>
      </c>
      <c r="D56" s="183" t="s">
        <v>316</v>
      </c>
      <c r="E56" s="236">
        <v>40909</v>
      </c>
      <c r="F56" s="260">
        <v>42887</v>
      </c>
      <c r="G56" s="212">
        <v>34</v>
      </c>
      <c r="H56" s="261">
        <v>48.576000000000001</v>
      </c>
      <c r="I56" s="262">
        <v>4</v>
      </c>
      <c r="J56" s="159">
        <v>470.1</v>
      </c>
      <c r="K56" s="192">
        <v>462</v>
      </c>
      <c r="L56" s="231" t="str">
        <f>+LOOKUP(B56,COD_FIN!C$5:C$59,COD_FIN!B$5:B$59)</f>
        <v>MOS</v>
      </c>
    </row>
    <row r="57" spans="1:12" x14ac:dyDescent="0.3">
      <c r="A57" s="212">
        <f t="shared" si="1"/>
        <v>47</v>
      </c>
      <c r="B57" s="258">
        <v>2500001</v>
      </c>
      <c r="C57" s="259">
        <v>89934</v>
      </c>
      <c r="D57" s="183" t="s">
        <v>383</v>
      </c>
      <c r="E57" s="236">
        <v>39295</v>
      </c>
      <c r="F57" s="260">
        <v>42736</v>
      </c>
      <c r="G57" s="212">
        <v>202</v>
      </c>
      <c r="H57" s="261">
        <v>60.314</v>
      </c>
      <c r="I57" s="262">
        <v>7</v>
      </c>
      <c r="J57" s="159">
        <v>466.6</v>
      </c>
      <c r="K57" s="192">
        <v>115.01</v>
      </c>
      <c r="L57" s="231" t="str">
        <f>+LOOKUP(B57,COD_FIN!C$5:C$59,COD_FIN!B$5:B$59)</f>
        <v>HCL</v>
      </c>
    </row>
    <row r="58" spans="1:12" x14ac:dyDescent="0.3">
      <c r="A58" s="212">
        <f t="shared" si="1"/>
        <v>48</v>
      </c>
      <c r="B58" s="258">
        <v>102960001</v>
      </c>
      <c r="C58" s="259">
        <v>102331</v>
      </c>
      <c r="D58" s="183" t="s">
        <v>123</v>
      </c>
      <c r="E58" s="236">
        <v>40756</v>
      </c>
      <c r="F58" s="260">
        <v>42614</v>
      </c>
      <c r="G58" s="212">
        <v>305</v>
      </c>
      <c r="H58" s="261">
        <v>55.55</v>
      </c>
      <c r="I58" s="262">
        <v>4</v>
      </c>
      <c r="J58" s="159">
        <v>464.9</v>
      </c>
      <c r="K58" s="192">
        <v>2933</v>
      </c>
      <c r="L58" s="231" t="str">
        <f>+LOOKUP(B58,COD_FIN!C$5:C$59,COD_FIN!B$5:B$59)</f>
        <v>HLM</v>
      </c>
    </row>
    <row r="59" spans="1:12" x14ac:dyDescent="0.3">
      <c r="A59" s="212">
        <f t="shared" si="1"/>
        <v>49</v>
      </c>
      <c r="B59" s="258">
        <v>180001</v>
      </c>
      <c r="C59" s="259">
        <v>102164</v>
      </c>
      <c r="D59" s="183">
        <v>94876</v>
      </c>
      <c r="E59" s="236">
        <v>40756</v>
      </c>
      <c r="F59" s="260">
        <v>42675</v>
      </c>
      <c r="G59" s="212">
        <v>109</v>
      </c>
      <c r="H59" s="261">
        <v>50.984999999999999</v>
      </c>
      <c r="I59" s="262">
        <v>3</v>
      </c>
      <c r="J59" s="159">
        <v>464.4</v>
      </c>
      <c r="K59" s="192">
        <v>21734</v>
      </c>
      <c r="L59" s="231" t="str">
        <f>+LOOKUP(B59,COD_FIN!C$5:C$59,COD_FIN!B$5:B$59)</f>
        <v>HLL</v>
      </c>
    </row>
    <row r="60" spans="1:12" x14ac:dyDescent="0.3">
      <c r="A60" s="212">
        <f t="shared" si="1"/>
        <v>50</v>
      </c>
      <c r="B60" s="258">
        <v>3600001</v>
      </c>
      <c r="C60" s="259">
        <v>104595</v>
      </c>
      <c r="D60" s="183" t="s">
        <v>316</v>
      </c>
      <c r="E60" s="236">
        <v>41244</v>
      </c>
      <c r="F60" s="260">
        <v>42705</v>
      </c>
      <c r="G60" s="212">
        <v>219</v>
      </c>
      <c r="H60" s="261">
        <v>50.003999999999998</v>
      </c>
      <c r="I60" s="262">
        <v>3</v>
      </c>
      <c r="J60" s="159">
        <v>460.9</v>
      </c>
      <c r="K60" s="192">
        <v>505</v>
      </c>
      <c r="L60" s="231" t="str">
        <f>+LOOKUP(B60,COD_FIN!C$5:C$59,COD_FIN!B$5:B$59)</f>
        <v>MOS</v>
      </c>
    </row>
    <row r="61" spans="1:12" x14ac:dyDescent="0.3">
      <c r="B61" s="263"/>
      <c r="L61" s="231"/>
    </row>
    <row r="62" spans="1:12" x14ac:dyDescent="0.3">
      <c r="B62" s="263"/>
      <c r="L62" s="231"/>
    </row>
    <row r="63" spans="1:12" x14ac:dyDescent="0.3">
      <c r="B63" s="263"/>
      <c r="L63" s="231"/>
    </row>
    <row r="64" spans="1:12" x14ac:dyDescent="0.3">
      <c r="B64" s="263"/>
      <c r="L64" s="231"/>
    </row>
    <row r="65" spans="2:12" x14ac:dyDescent="0.3">
      <c r="B65" s="263"/>
      <c r="L65" s="231"/>
    </row>
    <row r="66" spans="2:12" x14ac:dyDescent="0.3">
      <c r="B66" s="263"/>
      <c r="L66" s="231"/>
    </row>
    <row r="67" spans="2:12" x14ac:dyDescent="0.3">
      <c r="B67" s="263"/>
      <c r="L67" s="231"/>
    </row>
    <row r="68" spans="2:12" x14ac:dyDescent="0.3">
      <c r="B68" s="263"/>
      <c r="L68" s="231"/>
    </row>
    <row r="69" spans="2:12" x14ac:dyDescent="0.3">
      <c r="B69" s="263"/>
      <c r="L69" s="231"/>
    </row>
    <row r="70" spans="2:12" x14ac:dyDescent="0.3">
      <c r="B70" s="263"/>
      <c r="L70" s="231"/>
    </row>
    <row r="71" spans="2:12" x14ac:dyDescent="0.3">
      <c r="B71" s="263"/>
      <c r="L71" s="231"/>
    </row>
    <row r="72" spans="2:12" x14ac:dyDescent="0.3">
      <c r="B72" s="263"/>
      <c r="L72" s="231"/>
    </row>
    <row r="73" spans="2:12" x14ac:dyDescent="0.3">
      <c r="B73" s="263"/>
      <c r="L73" s="231"/>
    </row>
    <row r="74" spans="2:12" x14ac:dyDescent="0.3">
      <c r="B74" s="263"/>
      <c r="L74" s="231"/>
    </row>
    <row r="75" spans="2:12" x14ac:dyDescent="0.3">
      <c r="B75" s="263"/>
      <c r="L75" s="231"/>
    </row>
    <row r="76" spans="2:12" x14ac:dyDescent="0.3">
      <c r="B76" s="263"/>
      <c r="L76" s="231"/>
    </row>
    <row r="77" spans="2:12" x14ac:dyDescent="0.3">
      <c r="B77" s="263"/>
      <c r="L77" s="231"/>
    </row>
    <row r="78" spans="2:12" x14ac:dyDescent="0.3">
      <c r="B78" s="263"/>
      <c r="L78" s="231"/>
    </row>
    <row r="79" spans="2:12" x14ac:dyDescent="0.3">
      <c r="B79" s="263"/>
      <c r="L79" s="231"/>
    </row>
    <row r="80" spans="2:12" x14ac:dyDescent="0.3">
      <c r="B80" s="263"/>
      <c r="L80" s="231"/>
    </row>
    <row r="81" spans="2:12" x14ac:dyDescent="0.3">
      <c r="B81" s="263"/>
      <c r="L81" s="231"/>
    </row>
    <row r="82" spans="2:12" x14ac:dyDescent="0.3">
      <c r="B82" s="263"/>
      <c r="L82" s="231"/>
    </row>
    <row r="83" spans="2:12" x14ac:dyDescent="0.3">
      <c r="B83" s="263"/>
      <c r="L83" s="231"/>
    </row>
    <row r="84" spans="2:12" x14ac:dyDescent="0.3">
      <c r="B84" s="263"/>
      <c r="L84" s="231"/>
    </row>
    <row r="85" spans="2:12" x14ac:dyDescent="0.3">
      <c r="B85" s="263"/>
      <c r="L85" s="231"/>
    </row>
    <row r="86" spans="2:12" x14ac:dyDescent="0.3">
      <c r="B86" s="263"/>
      <c r="L86" s="231"/>
    </row>
    <row r="87" spans="2:12" x14ac:dyDescent="0.3">
      <c r="B87" s="263"/>
      <c r="L87" s="231"/>
    </row>
    <row r="88" spans="2:12" x14ac:dyDescent="0.3">
      <c r="B88" s="263"/>
      <c r="L88" s="231"/>
    </row>
    <row r="89" spans="2:12" x14ac:dyDescent="0.3">
      <c r="B89" s="263"/>
      <c r="L89" s="231"/>
    </row>
    <row r="90" spans="2:12" x14ac:dyDescent="0.3">
      <c r="B90" s="263"/>
      <c r="L90" s="231"/>
    </row>
    <row r="91" spans="2:12" x14ac:dyDescent="0.3">
      <c r="B91" s="263"/>
      <c r="L91" s="231"/>
    </row>
    <row r="92" spans="2:12" x14ac:dyDescent="0.3">
      <c r="B92" s="263"/>
      <c r="L92" s="231"/>
    </row>
    <row r="93" spans="2:12" x14ac:dyDescent="0.3">
      <c r="B93" s="263"/>
      <c r="L93" s="231"/>
    </row>
    <row r="94" spans="2:12" x14ac:dyDescent="0.3">
      <c r="B94" s="263"/>
      <c r="L94" s="231"/>
    </row>
    <row r="95" spans="2:12" x14ac:dyDescent="0.3">
      <c r="B95" s="263"/>
      <c r="L95" s="231"/>
    </row>
    <row r="96" spans="2:12" x14ac:dyDescent="0.3">
      <c r="B96" s="263"/>
      <c r="L96" s="231"/>
    </row>
    <row r="97" spans="1:13" s="200" customFormat="1" x14ac:dyDescent="0.3">
      <c r="A97" s="212"/>
      <c r="B97" s="263"/>
      <c r="C97" s="259"/>
      <c r="D97" s="183"/>
      <c r="E97" s="236"/>
      <c r="F97" s="260"/>
      <c r="G97" s="212"/>
      <c r="H97" s="261"/>
      <c r="I97" s="262"/>
      <c r="J97" s="155"/>
      <c r="K97" s="190"/>
      <c r="L97" s="231"/>
      <c r="M97" s="239"/>
    </row>
    <row r="98" spans="1:13" x14ac:dyDescent="0.3">
      <c r="B98" s="263"/>
      <c r="L98" s="231"/>
    </row>
    <row r="99" spans="1:13" x14ac:dyDescent="0.3">
      <c r="B99" s="263"/>
      <c r="L99" s="231"/>
    </row>
    <row r="100" spans="1:13" x14ac:dyDescent="0.3">
      <c r="B100" s="263"/>
      <c r="L100" s="231"/>
    </row>
    <row r="101" spans="1:13" x14ac:dyDescent="0.3">
      <c r="B101" s="263"/>
      <c r="L101" s="231"/>
    </row>
    <row r="102" spans="1:13" x14ac:dyDescent="0.3">
      <c r="B102" s="263"/>
      <c r="L102" s="231"/>
    </row>
    <row r="103" spans="1:13" x14ac:dyDescent="0.3">
      <c r="B103" s="263"/>
      <c r="L103" s="231"/>
    </row>
    <row r="104" spans="1:13" x14ac:dyDescent="0.3">
      <c r="B104" s="263"/>
      <c r="L104" s="231"/>
    </row>
    <row r="105" spans="1:13" x14ac:dyDescent="0.3">
      <c r="B105" s="263"/>
      <c r="L105" s="231"/>
    </row>
    <row r="106" spans="1:13" x14ac:dyDescent="0.3">
      <c r="B106" s="263"/>
      <c r="L106" s="231"/>
    </row>
    <row r="107" spans="1:13" x14ac:dyDescent="0.3">
      <c r="B107" s="263"/>
      <c r="L107" s="231"/>
    </row>
    <row r="108" spans="1:13" x14ac:dyDescent="0.3">
      <c r="B108" s="263"/>
      <c r="L108" s="231"/>
    </row>
    <row r="109" spans="1:13" x14ac:dyDescent="0.3">
      <c r="B109" s="263"/>
      <c r="L109" s="231"/>
    </row>
    <row r="110" spans="1:13" x14ac:dyDescent="0.3">
      <c r="B110" s="263"/>
      <c r="L110" s="231"/>
    </row>
    <row r="111" spans="1:13" x14ac:dyDescent="0.3">
      <c r="B111" s="263"/>
      <c r="L111" s="231"/>
    </row>
    <row r="112" spans="1:13" x14ac:dyDescent="0.3">
      <c r="B112" s="263"/>
      <c r="L112" s="231"/>
    </row>
    <row r="113" spans="2:12" x14ac:dyDescent="0.3">
      <c r="B113" s="263"/>
      <c r="L113" s="231"/>
    </row>
    <row r="114" spans="2:12" x14ac:dyDescent="0.3">
      <c r="B114" s="263"/>
      <c r="L114" s="231"/>
    </row>
    <row r="115" spans="2:12" x14ac:dyDescent="0.3">
      <c r="B115" s="263"/>
      <c r="L115" s="231"/>
    </row>
    <row r="116" spans="2:12" x14ac:dyDescent="0.3">
      <c r="B116" s="263"/>
      <c r="L116" s="231"/>
    </row>
    <row r="117" spans="2:12" x14ac:dyDescent="0.3">
      <c r="B117" s="263"/>
      <c r="L117" s="231"/>
    </row>
    <row r="118" spans="2:12" x14ac:dyDescent="0.3">
      <c r="B118" s="263"/>
      <c r="L118" s="231"/>
    </row>
    <row r="119" spans="2:12" x14ac:dyDescent="0.3">
      <c r="B119" s="263"/>
      <c r="L119" s="231"/>
    </row>
    <row r="120" spans="2:12" x14ac:dyDescent="0.3">
      <c r="B120" s="263"/>
      <c r="L120" s="231"/>
    </row>
    <row r="121" spans="2:12" x14ac:dyDescent="0.3">
      <c r="B121" s="263"/>
      <c r="L121" s="231"/>
    </row>
    <row r="122" spans="2:12" x14ac:dyDescent="0.3">
      <c r="B122" s="263"/>
      <c r="L122" s="231"/>
    </row>
    <row r="123" spans="2:12" x14ac:dyDescent="0.3">
      <c r="B123" s="263"/>
      <c r="L123" s="231"/>
    </row>
    <row r="124" spans="2:12" x14ac:dyDescent="0.3">
      <c r="B124" s="263"/>
      <c r="L124" s="231"/>
    </row>
    <row r="125" spans="2:12" x14ac:dyDescent="0.3">
      <c r="B125" s="263"/>
      <c r="L125" s="231"/>
    </row>
    <row r="126" spans="2:12" x14ac:dyDescent="0.3">
      <c r="B126" s="263"/>
      <c r="L126" s="231"/>
    </row>
    <row r="127" spans="2:12" x14ac:dyDescent="0.3">
      <c r="B127" s="263"/>
      <c r="L127" s="231"/>
    </row>
    <row r="128" spans="2:12" x14ac:dyDescent="0.3">
      <c r="B128" s="263"/>
      <c r="L128" s="231"/>
    </row>
    <row r="129" spans="2:12" x14ac:dyDescent="0.3">
      <c r="B129" s="263"/>
      <c r="L129" s="231"/>
    </row>
    <row r="130" spans="2:12" x14ac:dyDescent="0.3">
      <c r="B130" s="263"/>
      <c r="L130" s="231"/>
    </row>
    <row r="131" spans="2:12" x14ac:dyDescent="0.3">
      <c r="B131" s="263"/>
      <c r="L131" s="231"/>
    </row>
    <row r="132" spans="2:12" x14ac:dyDescent="0.3">
      <c r="B132" s="263"/>
      <c r="L132" s="231"/>
    </row>
    <row r="133" spans="2:12" x14ac:dyDescent="0.3">
      <c r="B133" s="263"/>
      <c r="L133" s="231"/>
    </row>
    <row r="134" spans="2:12" x14ac:dyDescent="0.3">
      <c r="B134" s="263"/>
      <c r="L134" s="231"/>
    </row>
    <row r="135" spans="2:12" x14ac:dyDescent="0.3">
      <c r="B135" s="263"/>
      <c r="L135" s="231"/>
    </row>
    <row r="136" spans="2:12" x14ac:dyDescent="0.3">
      <c r="B136" s="263"/>
      <c r="L136" s="231"/>
    </row>
    <row r="137" spans="2:12" x14ac:dyDescent="0.3">
      <c r="B137" s="264"/>
      <c r="C137" s="241"/>
      <c r="D137" s="201"/>
      <c r="F137" s="236"/>
      <c r="H137" s="237"/>
      <c r="I137" s="265"/>
      <c r="L137" s="266"/>
    </row>
    <row r="138" spans="2:12" x14ac:dyDescent="0.3">
      <c r="B138" s="263"/>
      <c r="L138" s="231"/>
    </row>
    <row r="139" spans="2:12" x14ac:dyDescent="0.3">
      <c r="B139" s="263"/>
      <c r="L139" s="231"/>
    </row>
    <row r="140" spans="2:12" x14ac:dyDescent="0.3">
      <c r="B140" s="263"/>
      <c r="L140" s="231"/>
    </row>
    <row r="141" spans="2:12" x14ac:dyDescent="0.3">
      <c r="B141" s="263"/>
      <c r="L141" s="231"/>
    </row>
    <row r="142" spans="2:12" x14ac:dyDescent="0.3">
      <c r="B142" s="263"/>
      <c r="L142" s="231"/>
    </row>
    <row r="143" spans="2:12" x14ac:dyDescent="0.3">
      <c r="B143" s="263"/>
      <c r="L143" s="231"/>
    </row>
    <row r="144" spans="2:12" x14ac:dyDescent="0.3">
      <c r="B144" s="263"/>
      <c r="L144" s="231"/>
    </row>
    <row r="145" spans="2:12" x14ac:dyDescent="0.3">
      <c r="B145" s="263"/>
      <c r="L145" s="231"/>
    </row>
    <row r="146" spans="2:12" x14ac:dyDescent="0.3">
      <c r="B146" s="263"/>
      <c r="L146" s="231"/>
    </row>
    <row r="147" spans="2:12" x14ac:dyDescent="0.3">
      <c r="B147" s="263"/>
      <c r="L147" s="231"/>
    </row>
    <row r="148" spans="2:12" x14ac:dyDescent="0.3">
      <c r="B148" s="263"/>
      <c r="L148" s="231"/>
    </row>
    <row r="149" spans="2:12" x14ac:dyDescent="0.3">
      <c r="B149" s="263"/>
      <c r="L149" s="231"/>
    </row>
    <row r="150" spans="2:12" x14ac:dyDescent="0.3">
      <c r="B150" s="263"/>
      <c r="L150" s="231"/>
    </row>
    <row r="151" spans="2:12" x14ac:dyDescent="0.3">
      <c r="B151" s="263"/>
      <c r="L151" s="231"/>
    </row>
    <row r="152" spans="2:12" x14ac:dyDescent="0.3">
      <c r="B152" s="263"/>
      <c r="L152" s="231"/>
    </row>
    <row r="153" spans="2:12" x14ac:dyDescent="0.3">
      <c r="B153" s="263"/>
      <c r="L153" s="231"/>
    </row>
    <row r="154" spans="2:12" x14ac:dyDescent="0.3">
      <c r="B154" s="263"/>
      <c r="L154" s="231"/>
    </row>
    <row r="155" spans="2:12" x14ac:dyDescent="0.3">
      <c r="B155" s="263"/>
      <c r="L155" s="231"/>
    </row>
    <row r="156" spans="2:12" x14ac:dyDescent="0.3">
      <c r="B156" s="263"/>
      <c r="L156" s="231"/>
    </row>
    <row r="157" spans="2:12" x14ac:dyDescent="0.3">
      <c r="B157" s="263"/>
      <c r="L157" s="231"/>
    </row>
    <row r="158" spans="2:12" x14ac:dyDescent="0.3">
      <c r="B158" s="263"/>
      <c r="L158" s="231"/>
    </row>
    <row r="159" spans="2:12" x14ac:dyDescent="0.3">
      <c r="B159" s="263"/>
      <c r="L159" s="231"/>
    </row>
    <row r="160" spans="2:12" x14ac:dyDescent="0.3">
      <c r="B160" s="263"/>
      <c r="L160" s="231"/>
    </row>
    <row r="161" spans="2:12" x14ac:dyDescent="0.3">
      <c r="B161" s="263"/>
      <c r="L161" s="231"/>
    </row>
    <row r="162" spans="2:12" x14ac:dyDescent="0.3">
      <c r="B162" s="263"/>
      <c r="L162" s="231"/>
    </row>
    <row r="163" spans="2:12" x14ac:dyDescent="0.3">
      <c r="B163" s="263"/>
      <c r="L163" s="231"/>
    </row>
    <row r="164" spans="2:12" x14ac:dyDescent="0.3">
      <c r="B164" s="263"/>
      <c r="L164" s="231"/>
    </row>
    <row r="165" spans="2:12" x14ac:dyDescent="0.3">
      <c r="B165" s="263"/>
      <c r="L165" s="231"/>
    </row>
    <row r="166" spans="2:12" x14ac:dyDescent="0.3">
      <c r="B166" s="263"/>
      <c r="L166" s="231"/>
    </row>
    <row r="167" spans="2:12" x14ac:dyDescent="0.3">
      <c r="B167" s="263"/>
      <c r="L167" s="231"/>
    </row>
    <row r="168" spans="2:12" x14ac:dyDescent="0.3">
      <c r="B168" s="263"/>
      <c r="L168" s="231"/>
    </row>
    <row r="169" spans="2:12" x14ac:dyDescent="0.3">
      <c r="B169" s="263"/>
      <c r="L169" s="231"/>
    </row>
    <row r="170" spans="2:12" x14ac:dyDescent="0.3">
      <c r="B170" s="263"/>
      <c r="L170" s="231"/>
    </row>
    <row r="171" spans="2:12" x14ac:dyDescent="0.3">
      <c r="B171" s="263"/>
      <c r="L171" s="231"/>
    </row>
    <row r="172" spans="2:12" x14ac:dyDescent="0.3">
      <c r="B172" s="263"/>
      <c r="L172" s="231"/>
    </row>
    <row r="173" spans="2:12" x14ac:dyDescent="0.3">
      <c r="B173" s="263"/>
      <c r="L173" s="231"/>
    </row>
    <row r="174" spans="2:12" x14ac:dyDescent="0.3">
      <c r="B174" s="263"/>
      <c r="L174" s="231"/>
    </row>
    <row r="175" spans="2:12" x14ac:dyDescent="0.3">
      <c r="B175" s="263"/>
      <c r="L175" s="231"/>
    </row>
    <row r="176" spans="2:12" x14ac:dyDescent="0.3">
      <c r="B176" s="263"/>
      <c r="L176" s="231"/>
    </row>
    <row r="177" spans="2:12" x14ac:dyDescent="0.3">
      <c r="B177" s="263"/>
      <c r="L177" s="231"/>
    </row>
    <row r="178" spans="2:12" x14ac:dyDescent="0.3">
      <c r="B178" s="263"/>
      <c r="L178" s="231"/>
    </row>
    <row r="179" spans="2:12" x14ac:dyDescent="0.3">
      <c r="B179" s="263"/>
      <c r="L179" s="231"/>
    </row>
    <row r="180" spans="2:12" x14ac:dyDescent="0.3">
      <c r="B180" s="263"/>
      <c r="L180" s="231"/>
    </row>
    <row r="181" spans="2:12" x14ac:dyDescent="0.3">
      <c r="B181" s="263"/>
      <c r="L181" s="231"/>
    </row>
    <row r="182" spans="2:12" x14ac:dyDescent="0.3">
      <c r="B182" s="263"/>
      <c r="L182" s="231"/>
    </row>
    <row r="183" spans="2:12" x14ac:dyDescent="0.3">
      <c r="B183" s="263"/>
      <c r="L183" s="231"/>
    </row>
    <row r="184" spans="2:12" x14ac:dyDescent="0.3">
      <c r="B184" s="263"/>
      <c r="L184" s="231"/>
    </row>
    <row r="185" spans="2:12" x14ac:dyDescent="0.3">
      <c r="B185" s="263"/>
      <c r="L185" s="231"/>
    </row>
    <row r="186" spans="2:12" x14ac:dyDescent="0.3">
      <c r="B186" s="263"/>
      <c r="L186" s="231"/>
    </row>
    <row r="187" spans="2:12" x14ac:dyDescent="0.3">
      <c r="B187" s="263"/>
      <c r="L187" s="231"/>
    </row>
    <row r="188" spans="2:12" x14ac:dyDescent="0.3">
      <c r="B188" s="263"/>
      <c r="L188" s="231"/>
    </row>
    <row r="189" spans="2:12" x14ac:dyDescent="0.3">
      <c r="B189" s="263"/>
      <c r="L189" s="231"/>
    </row>
    <row r="190" spans="2:12" x14ac:dyDescent="0.3">
      <c r="B190" s="263"/>
      <c r="L190" s="231"/>
    </row>
    <row r="191" spans="2:12" x14ac:dyDescent="0.3">
      <c r="B191" s="263"/>
      <c r="L191" s="231"/>
    </row>
    <row r="192" spans="2:12" x14ac:dyDescent="0.3">
      <c r="B192" s="263"/>
      <c r="L192" s="231"/>
    </row>
    <row r="193" spans="2:12" x14ac:dyDescent="0.3">
      <c r="B193" s="263"/>
      <c r="L193" s="231"/>
    </row>
    <row r="194" spans="2:12" x14ac:dyDescent="0.3">
      <c r="B194" s="263"/>
      <c r="L194" s="231"/>
    </row>
    <row r="195" spans="2:12" x14ac:dyDescent="0.3">
      <c r="B195" s="263"/>
      <c r="L195" s="231"/>
    </row>
    <row r="196" spans="2:12" x14ac:dyDescent="0.3">
      <c r="B196" s="263"/>
      <c r="L196" s="231"/>
    </row>
    <row r="197" spans="2:12" x14ac:dyDescent="0.3">
      <c r="B197" s="263"/>
      <c r="L197" s="231"/>
    </row>
    <row r="198" spans="2:12" x14ac:dyDescent="0.3">
      <c r="B198" s="263"/>
      <c r="L198" s="231"/>
    </row>
    <row r="199" spans="2:12" x14ac:dyDescent="0.3">
      <c r="B199" s="263"/>
      <c r="L199" s="231"/>
    </row>
    <row r="200" spans="2:12" x14ac:dyDescent="0.3">
      <c r="B200" s="263"/>
      <c r="L200" s="231"/>
    </row>
    <row r="201" spans="2:12" x14ac:dyDescent="0.3">
      <c r="B201" s="263"/>
      <c r="L201" s="231"/>
    </row>
    <row r="202" spans="2:12" x14ac:dyDescent="0.3">
      <c r="B202" s="263"/>
      <c r="L202" s="231"/>
    </row>
    <row r="203" spans="2:12" x14ac:dyDescent="0.3">
      <c r="B203" s="263"/>
      <c r="L203" s="231"/>
    </row>
    <row r="204" spans="2:12" x14ac:dyDescent="0.3">
      <c r="B204" s="263"/>
      <c r="L204" s="231"/>
    </row>
    <row r="205" spans="2:12" x14ac:dyDescent="0.3">
      <c r="B205" s="263"/>
      <c r="L205" s="231"/>
    </row>
    <row r="206" spans="2:12" x14ac:dyDescent="0.3">
      <c r="B206" s="263"/>
      <c r="L206" s="231"/>
    </row>
    <row r="207" spans="2:12" x14ac:dyDescent="0.3">
      <c r="B207" s="263"/>
      <c r="L207" s="231"/>
    </row>
    <row r="208" spans="2:12" x14ac:dyDescent="0.3">
      <c r="B208" s="263"/>
      <c r="L208" s="231"/>
    </row>
    <row r="209" spans="2:12" x14ac:dyDescent="0.3">
      <c r="B209" s="263"/>
      <c r="L209" s="231"/>
    </row>
    <row r="210" spans="2:12" x14ac:dyDescent="0.3">
      <c r="B210" s="263"/>
      <c r="L210" s="231"/>
    </row>
    <row r="211" spans="2:12" x14ac:dyDescent="0.3">
      <c r="B211" s="263"/>
      <c r="L211" s="231"/>
    </row>
    <row r="212" spans="2:12" x14ac:dyDescent="0.3">
      <c r="B212" s="263"/>
      <c r="L212" s="231"/>
    </row>
    <row r="213" spans="2:12" x14ac:dyDescent="0.3">
      <c r="B213" s="263"/>
      <c r="L213" s="231"/>
    </row>
    <row r="214" spans="2:12" x14ac:dyDescent="0.3">
      <c r="B214" s="263"/>
      <c r="L214" s="231"/>
    </row>
    <row r="215" spans="2:12" x14ac:dyDescent="0.3">
      <c r="B215" s="263"/>
      <c r="L215" s="231"/>
    </row>
    <row r="216" spans="2:12" x14ac:dyDescent="0.3">
      <c r="B216" s="263"/>
      <c r="L216" s="231"/>
    </row>
    <row r="217" spans="2:12" x14ac:dyDescent="0.3">
      <c r="B217" s="263"/>
      <c r="L217" s="231"/>
    </row>
    <row r="218" spans="2:12" x14ac:dyDescent="0.3">
      <c r="B218" s="263"/>
      <c r="L218" s="231"/>
    </row>
    <row r="219" spans="2:12" x14ac:dyDescent="0.3">
      <c r="B219" s="263"/>
      <c r="L219" s="231"/>
    </row>
    <row r="220" spans="2:12" x14ac:dyDescent="0.3">
      <c r="B220" s="263"/>
      <c r="L220" s="231"/>
    </row>
    <row r="221" spans="2:12" x14ac:dyDescent="0.3">
      <c r="B221" s="263"/>
      <c r="L221" s="231"/>
    </row>
    <row r="222" spans="2:12" x14ac:dyDescent="0.3">
      <c r="B222" s="263"/>
      <c r="L222" s="231"/>
    </row>
    <row r="223" spans="2:12" x14ac:dyDescent="0.3">
      <c r="B223" s="263"/>
      <c r="L223" s="231"/>
    </row>
    <row r="224" spans="2:12" x14ac:dyDescent="0.3">
      <c r="B224" s="263"/>
      <c r="L224" s="231"/>
    </row>
    <row r="225" spans="2:12" x14ac:dyDescent="0.3">
      <c r="B225" s="263"/>
      <c r="L225" s="231"/>
    </row>
    <row r="226" spans="2:12" x14ac:dyDescent="0.3">
      <c r="B226" s="263"/>
      <c r="L226" s="231"/>
    </row>
    <row r="227" spans="2:12" x14ac:dyDescent="0.3">
      <c r="B227" s="263"/>
      <c r="L227" s="231"/>
    </row>
    <row r="228" spans="2:12" x14ac:dyDescent="0.3">
      <c r="B228" s="263"/>
      <c r="L228" s="231"/>
    </row>
    <row r="229" spans="2:12" x14ac:dyDescent="0.3">
      <c r="B229" s="263"/>
      <c r="L229" s="231"/>
    </row>
    <row r="230" spans="2:12" x14ac:dyDescent="0.3">
      <c r="B230" s="263"/>
      <c r="L230" s="231"/>
    </row>
    <row r="231" spans="2:12" x14ac:dyDescent="0.3">
      <c r="B231" s="263"/>
      <c r="L231" s="231"/>
    </row>
    <row r="232" spans="2:12" x14ac:dyDescent="0.3">
      <c r="B232" s="263"/>
      <c r="L232" s="231"/>
    </row>
    <row r="233" spans="2:12" x14ac:dyDescent="0.3">
      <c r="B233" s="263"/>
      <c r="L233" s="231"/>
    </row>
    <row r="234" spans="2:12" x14ac:dyDescent="0.3">
      <c r="B234" s="263"/>
      <c r="L234" s="231"/>
    </row>
    <row r="235" spans="2:12" x14ac:dyDescent="0.3">
      <c r="B235" s="263"/>
      <c r="L235" s="231"/>
    </row>
    <row r="236" spans="2:12" x14ac:dyDescent="0.3">
      <c r="B236" s="263"/>
      <c r="L236" s="231"/>
    </row>
    <row r="237" spans="2:12" x14ac:dyDescent="0.3">
      <c r="B237" s="263"/>
      <c r="L237" s="231"/>
    </row>
    <row r="238" spans="2:12" x14ac:dyDescent="0.3">
      <c r="B238" s="263"/>
      <c r="L238" s="231"/>
    </row>
    <row r="239" spans="2:12" x14ac:dyDescent="0.3">
      <c r="B239" s="263"/>
      <c r="L239" s="231"/>
    </row>
    <row r="240" spans="2:12" x14ac:dyDescent="0.3">
      <c r="B240" s="263"/>
      <c r="L240" s="231"/>
    </row>
    <row r="241" spans="2:12" x14ac:dyDescent="0.3">
      <c r="B241" s="263"/>
      <c r="L241" s="231"/>
    </row>
    <row r="242" spans="2:12" x14ac:dyDescent="0.3">
      <c r="B242" s="263"/>
      <c r="L242" s="231"/>
    </row>
    <row r="243" spans="2:12" x14ac:dyDescent="0.3">
      <c r="B243" s="263"/>
      <c r="L243" s="231"/>
    </row>
    <row r="244" spans="2:12" x14ac:dyDescent="0.3">
      <c r="B244" s="263"/>
      <c r="L244" s="231"/>
    </row>
    <row r="245" spans="2:12" x14ac:dyDescent="0.3">
      <c r="B245" s="263"/>
      <c r="L245" s="231"/>
    </row>
    <row r="246" spans="2:12" x14ac:dyDescent="0.3">
      <c r="B246" s="263"/>
      <c r="L246" s="231"/>
    </row>
    <row r="247" spans="2:12" x14ac:dyDescent="0.3">
      <c r="B247" s="263"/>
      <c r="L247" s="231"/>
    </row>
    <row r="248" spans="2:12" x14ac:dyDescent="0.3">
      <c r="B248" s="263"/>
      <c r="L248" s="231"/>
    </row>
    <row r="249" spans="2:12" x14ac:dyDescent="0.3">
      <c r="B249" s="263"/>
      <c r="L249" s="231"/>
    </row>
    <row r="250" spans="2:12" x14ac:dyDescent="0.3">
      <c r="B250" s="263"/>
      <c r="L250" s="231"/>
    </row>
    <row r="251" spans="2:12" x14ac:dyDescent="0.3">
      <c r="B251" s="263"/>
      <c r="L251" s="231"/>
    </row>
    <row r="252" spans="2:12" x14ac:dyDescent="0.3">
      <c r="B252" s="263"/>
      <c r="L252" s="231"/>
    </row>
    <row r="253" spans="2:12" x14ac:dyDescent="0.3">
      <c r="B253" s="263"/>
      <c r="L253" s="231"/>
    </row>
    <row r="254" spans="2:12" x14ac:dyDescent="0.3">
      <c r="B254" s="263"/>
      <c r="L254" s="231"/>
    </row>
    <row r="255" spans="2:12" x14ac:dyDescent="0.3">
      <c r="B255" s="263"/>
      <c r="L255" s="231"/>
    </row>
    <row r="256" spans="2:12" x14ac:dyDescent="0.3">
      <c r="B256" s="263"/>
      <c r="L256" s="231"/>
    </row>
    <row r="257" spans="2:12" x14ac:dyDescent="0.3">
      <c r="B257" s="263"/>
      <c r="L257" s="231"/>
    </row>
    <row r="258" spans="2:12" x14ac:dyDescent="0.3">
      <c r="B258" s="263"/>
      <c r="L258" s="231"/>
    </row>
    <row r="259" spans="2:12" x14ac:dyDescent="0.3">
      <c r="B259" s="263"/>
      <c r="L259" s="231"/>
    </row>
    <row r="260" spans="2:12" x14ac:dyDescent="0.3">
      <c r="B260" s="263"/>
      <c r="L260" s="231"/>
    </row>
  </sheetData>
  <sheetProtection password="9E26" sheet="1" objects="1" scenarios="1" autoFilter="0" pivotTables="0"/>
  <autoFilter ref="A10:L6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0"/>
  <sheetViews>
    <sheetView zoomScaleNormal="100" workbookViewId="0">
      <selection activeCell="R22" sqref="R22"/>
    </sheetView>
  </sheetViews>
  <sheetFormatPr baseColWidth="10" defaultRowHeight="13.5" x14ac:dyDescent="0.3"/>
  <cols>
    <col min="1" max="1" width="3.5703125" style="209" customWidth="1"/>
    <col min="2" max="2" width="9.28515625" style="183" customWidth="1"/>
    <col min="3" max="3" width="7.28515625" style="182" customWidth="1"/>
    <col min="4" max="4" width="11.5703125" style="183" customWidth="1"/>
    <col min="5" max="5" width="6.85546875" style="203" customWidth="1"/>
    <col min="6" max="6" width="6.140625" style="233" customWidth="1"/>
    <col min="7" max="7" width="4.140625" style="186" customWidth="1"/>
    <col min="8" max="8" width="8.7109375" style="188" customWidth="1"/>
    <col min="9" max="9" width="8.7109375" style="187" customWidth="1"/>
    <col min="10" max="10" width="8.7109375" style="186" customWidth="1"/>
    <col min="11" max="11" width="8.7109375" style="188" customWidth="1"/>
    <col min="12" max="12" width="8.7109375" style="189" customWidth="1"/>
    <col min="13" max="13" width="8.7109375" style="188" customWidth="1"/>
    <col min="14" max="14" width="8.7109375" style="189" customWidth="1"/>
    <col min="15" max="15" width="8.7109375" style="192" customWidth="1"/>
    <col min="16" max="16" width="8.7109375" style="189" customWidth="1"/>
    <col min="17" max="17" width="8.7109375" style="192" customWidth="1"/>
    <col min="18" max="18" width="8.7109375" style="189" customWidth="1"/>
    <col min="19" max="19" width="8.7109375" style="190" customWidth="1"/>
    <col min="20" max="20" width="8.7109375" style="189" customWidth="1"/>
    <col min="21" max="21" width="8.7109375" style="188" customWidth="1"/>
    <col min="22" max="22" width="8.7109375" style="192" customWidth="1"/>
    <col min="23" max="23" width="9.42578125" style="167" customWidth="1"/>
    <col min="24" max="26" width="11.42578125" style="209" hidden="1" customWidth="1"/>
    <col min="27" max="27" width="11.42578125" style="209" customWidth="1"/>
    <col min="28" max="16384" width="11.42578125" style="209"/>
  </cols>
  <sheetData>
    <row r="1" spans="1:27" s="200" customFormat="1" x14ac:dyDescent="0.3">
      <c r="B1" s="201" t="s">
        <v>273</v>
      </c>
      <c r="C1" s="202"/>
      <c r="D1" s="201"/>
      <c r="E1" s="203"/>
      <c r="F1" s="203"/>
      <c r="H1" s="190"/>
      <c r="I1" s="204"/>
      <c r="K1" s="190"/>
      <c r="L1" s="192"/>
      <c r="M1" s="190"/>
      <c r="N1" s="192"/>
      <c r="O1" s="192"/>
      <c r="P1" s="192"/>
      <c r="Q1" s="192"/>
      <c r="R1" s="192"/>
      <c r="S1" s="190"/>
      <c r="T1" s="192"/>
      <c r="U1" s="190"/>
      <c r="V1" s="192"/>
      <c r="W1" s="160"/>
    </row>
    <row r="2" spans="1:27" s="200" customFormat="1" x14ac:dyDescent="0.3">
      <c r="B2" s="205">
        <v>42993</v>
      </c>
      <c r="C2" s="206"/>
      <c r="D2" s="201"/>
      <c r="E2" s="203"/>
      <c r="F2" s="203"/>
      <c r="H2" s="190"/>
      <c r="I2" s="207"/>
      <c r="K2" s="190"/>
      <c r="L2" s="192"/>
      <c r="M2" s="190"/>
      <c r="N2" s="192"/>
      <c r="O2" s="192"/>
      <c r="P2" s="192"/>
      <c r="Q2" s="192"/>
      <c r="R2" s="192"/>
      <c r="S2" s="190"/>
      <c r="T2" s="192"/>
      <c r="U2" s="190"/>
      <c r="V2" s="192"/>
      <c r="W2" s="160"/>
    </row>
    <row r="3" spans="1:27" s="200" customFormat="1" x14ac:dyDescent="0.3">
      <c r="B3" s="208"/>
      <c r="C3" s="206"/>
      <c r="D3" s="201"/>
      <c r="E3" s="203"/>
      <c r="F3" s="203"/>
      <c r="H3" s="190"/>
      <c r="I3" s="207"/>
      <c r="K3" s="190"/>
      <c r="L3" s="192"/>
      <c r="M3" s="190"/>
      <c r="N3" s="192"/>
      <c r="O3" s="192"/>
      <c r="P3" s="192"/>
      <c r="Q3" s="192"/>
      <c r="R3" s="192"/>
      <c r="S3" s="190"/>
      <c r="T3" s="192"/>
      <c r="U3" s="190"/>
      <c r="V3" s="192"/>
      <c r="W3" s="160"/>
    </row>
    <row r="4" spans="1:27" s="200" customFormat="1" ht="14.25" x14ac:dyDescent="0.3">
      <c r="B4" s="208"/>
      <c r="C4" s="206"/>
      <c r="D4" s="201"/>
      <c r="E4" s="203"/>
      <c r="F4" s="203"/>
      <c r="H4" s="190"/>
      <c r="I4" s="207"/>
      <c r="K4" s="190"/>
      <c r="L4" s="192"/>
      <c r="M4" s="190"/>
      <c r="N4" s="192"/>
      <c r="O4" s="192"/>
      <c r="P4" s="192"/>
      <c r="Q4" s="192"/>
      <c r="R4" s="192"/>
      <c r="S4" s="190"/>
      <c r="T4" s="192"/>
      <c r="U4" s="286" t="s">
        <v>45</v>
      </c>
      <c r="V4" s="287"/>
      <c r="W4" s="161" t="s">
        <v>274</v>
      </c>
    </row>
    <row r="5" spans="1:27" ht="14.25" x14ac:dyDescent="0.3">
      <c r="B5" s="204"/>
      <c r="F5" s="210"/>
      <c r="G5" s="211"/>
      <c r="H5" s="282" t="s">
        <v>5</v>
      </c>
      <c r="I5" s="284"/>
      <c r="J5" s="285"/>
      <c r="K5" s="288" t="s">
        <v>6</v>
      </c>
      <c r="L5" s="289"/>
      <c r="M5" s="288" t="s">
        <v>7</v>
      </c>
      <c r="N5" s="289"/>
      <c r="O5" s="288" t="s">
        <v>155</v>
      </c>
      <c r="P5" s="294"/>
      <c r="Q5" s="288" t="s">
        <v>95</v>
      </c>
      <c r="R5" s="294"/>
      <c r="S5" s="292" t="s">
        <v>30</v>
      </c>
      <c r="T5" s="293"/>
      <c r="U5" s="290" t="s">
        <v>46</v>
      </c>
      <c r="V5" s="291"/>
      <c r="W5" s="162" t="s">
        <v>275</v>
      </c>
      <c r="X5" s="212"/>
      <c r="Y5" s="212"/>
    </row>
    <row r="6" spans="1:27" x14ac:dyDescent="0.3">
      <c r="B6" s="204"/>
      <c r="C6" s="213"/>
      <c r="E6" s="213" t="s">
        <v>38</v>
      </c>
      <c r="F6" s="201"/>
      <c r="G6" s="214">
        <f t="shared" ref="G6:W6" si="0">+SUBTOTAL(101,G11:G10003)</f>
        <v>220.62</v>
      </c>
      <c r="H6" s="215">
        <f t="shared" si="0"/>
        <v>301.71600000000001</v>
      </c>
      <c r="I6" s="216">
        <f t="shared" si="0"/>
        <v>54.33784</v>
      </c>
      <c r="J6" s="217">
        <f t="shared" si="0"/>
        <v>4.26</v>
      </c>
      <c r="K6" s="215">
        <f t="shared" si="0"/>
        <v>10.81</v>
      </c>
      <c r="L6" s="214">
        <f t="shared" si="0"/>
        <v>44.905519999999996</v>
      </c>
      <c r="M6" s="218">
        <f t="shared" si="0"/>
        <v>9.7700000000000014</v>
      </c>
      <c r="N6" s="214">
        <f t="shared" si="0"/>
        <v>38.088679999999997</v>
      </c>
      <c r="O6" s="218">
        <f>+SUBTOTAL(101,O11:O10003)</f>
        <v>23.458000000000006</v>
      </c>
      <c r="P6" s="214">
        <f>+SUBTOTAL(101,P11:P10003)</f>
        <v>28.860260000000004</v>
      </c>
      <c r="Q6" s="218">
        <f t="shared" si="0"/>
        <v>-9.7200000000000009E-2</v>
      </c>
      <c r="R6" s="214">
        <f t="shared" si="0"/>
        <v>37.036000000000008</v>
      </c>
      <c r="S6" s="215">
        <f>+SUBTOTAL(101,S11:S10003)</f>
        <v>-0.36599999999999999</v>
      </c>
      <c r="T6" s="217">
        <f>+SUBTOTAL(101,T11:T10003)</f>
        <v>26.051919999999996</v>
      </c>
      <c r="U6" s="215">
        <f>+SUBTOTAL(101,U11:U10003)</f>
        <v>-3.28</v>
      </c>
      <c r="V6" s="215">
        <f>+SUBTOTAL(101,V11:V10003)</f>
        <v>16.050134</v>
      </c>
      <c r="W6" s="163">
        <f t="shared" si="0"/>
        <v>219.69800000000004</v>
      </c>
      <c r="X6" s="212"/>
      <c r="Y6" s="212"/>
    </row>
    <row r="7" spans="1:27" x14ac:dyDescent="0.3">
      <c r="B7" s="204"/>
      <c r="C7" s="213"/>
      <c r="E7" s="213" t="s">
        <v>33</v>
      </c>
      <c r="F7" s="201"/>
      <c r="G7" s="214">
        <f t="shared" ref="G7:W7" si="1">+SUBTOTAL(102,G11:G1002)</f>
        <v>50</v>
      </c>
      <c r="H7" s="216">
        <f t="shared" si="1"/>
        <v>50</v>
      </c>
      <c r="I7" s="216">
        <f t="shared" si="1"/>
        <v>50</v>
      </c>
      <c r="J7" s="214">
        <f t="shared" si="1"/>
        <v>50</v>
      </c>
      <c r="K7" s="216">
        <f t="shared" si="1"/>
        <v>50</v>
      </c>
      <c r="L7" s="214">
        <f t="shared" si="1"/>
        <v>50</v>
      </c>
      <c r="M7" s="216">
        <f t="shared" si="1"/>
        <v>50</v>
      </c>
      <c r="N7" s="214">
        <f t="shared" si="1"/>
        <v>50</v>
      </c>
      <c r="O7" s="218">
        <f>+SUBTOTAL(102,O11:O1002)</f>
        <v>50</v>
      </c>
      <c r="P7" s="214">
        <f>+SUBTOTAL(102,P11:P1002)</f>
        <v>50</v>
      </c>
      <c r="Q7" s="216">
        <f>+SUBTOTAL(102,Q11:Q1002)</f>
        <v>50</v>
      </c>
      <c r="R7" s="214">
        <f>+SUBTOTAL(102,R11:R1002)</f>
        <v>50</v>
      </c>
      <c r="S7" s="216">
        <f>+SUBTOTAL(102,S11:S10003)</f>
        <v>50</v>
      </c>
      <c r="T7" s="214">
        <f>+SUBTOTAL(102,T11:T10003)</f>
        <v>50</v>
      </c>
      <c r="U7" s="216">
        <f t="shared" si="1"/>
        <v>50</v>
      </c>
      <c r="V7" s="216">
        <f t="shared" si="1"/>
        <v>50</v>
      </c>
      <c r="W7" s="164">
        <f t="shared" si="1"/>
        <v>50</v>
      </c>
      <c r="X7" s="212"/>
      <c r="Y7" s="212"/>
    </row>
    <row r="8" spans="1:27" x14ac:dyDescent="0.3">
      <c r="B8" s="204"/>
      <c r="C8" s="213"/>
      <c r="E8" s="213" t="s">
        <v>19</v>
      </c>
      <c r="F8" s="201"/>
      <c r="G8" s="214">
        <f t="shared" ref="G8:W8" si="2">+SUBTOTAL(105,G11:G10003)</f>
        <v>34</v>
      </c>
      <c r="H8" s="215">
        <f t="shared" si="2"/>
        <v>-113.6</v>
      </c>
      <c r="I8" s="216">
        <f t="shared" si="2"/>
        <v>38.39</v>
      </c>
      <c r="J8" s="214">
        <f t="shared" si="2"/>
        <v>1</v>
      </c>
      <c r="K8" s="215">
        <f t="shared" si="2"/>
        <v>3.6</v>
      </c>
      <c r="L8" s="214">
        <f t="shared" si="2"/>
        <v>32.159999999999997</v>
      </c>
      <c r="M8" s="218">
        <f t="shared" si="2"/>
        <v>2.5</v>
      </c>
      <c r="N8" s="214">
        <f t="shared" si="2"/>
        <v>25.039000000000001</v>
      </c>
      <c r="O8" s="218">
        <f t="shared" ref="O8:T8" si="3">+SUBTOTAL(105,O11:O10003)</f>
        <v>-0.5</v>
      </c>
      <c r="P8" s="214">
        <f t="shared" si="3"/>
        <v>14.88</v>
      </c>
      <c r="Q8" s="218">
        <f t="shared" si="3"/>
        <v>-0.4</v>
      </c>
      <c r="R8" s="214">
        <f t="shared" si="3"/>
        <v>28.4</v>
      </c>
      <c r="S8" s="215">
        <f t="shared" si="3"/>
        <v>-6.5</v>
      </c>
      <c r="T8" s="217">
        <f t="shared" si="3"/>
        <v>12.9</v>
      </c>
      <c r="U8" s="215">
        <f t="shared" si="2"/>
        <v>-9.9</v>
      </c>
      <c r="V8" s="215">
        <f t="shared" si="2"/>
        <v>5.2560000000000002</v>
      </c>
      <c r="W8" s="163">
        <f t="shared" si="2"/>
        <v>162.6</v>
      </c>
      <c r="X8" s="212"/>
      <c r="Y8" s="212"/>
    </row>
    <row r="9" spans="1:27" x14ac:dyDescent="0.3">
      <c r="C9" s="213"/>
      <c r="E9" s="213" t="s">
        <v>20</v>
      </c>
      <c r="F9" s="201"/>
      <c r="G9" s="214">
        <f t="shared" ref="G9:W9" si="4">+SUBTOTAL(104,G11:G10003)</f>
        <v>305</v>
      </c>
      <c r="H9" s="215">
        <f t="shared" si="4"/>
        <v>610.79999999999995</v>
      </c>
      <c r="I9" s="216">
        <f t="shared" si="4"/>
        <v>70.290000000000006</v>
      </c>
      <c r="J9" s="214">
        <f t="shared" si="4"/>
        <v>9</v>
      </c>
      <c r="K9" s="215">
        <f t="shared" si="4"/>
        <v>23.7</v>
      </c>
      <c r="L9" s="214">
        <f t="shared" si="4"/>
        <v>55.44</v>
      </c>
      <c r="M9" s="218">
        <f t="shared" si="4"/>
        <v>15.4</v>
      </c>
      <c r="N9" s="214">
        <f t="shared" si="4"/>
        <v>50.13</v>
      </c>
      <c r="O9" s="218">
        <f t="shared" ref="O9:T9" si="5">+SUBTOTAL(104,O11:O10003)</f>
        <v>44.6</v>
      </c>
      <c r="P9" s="214">
        <f t="shared" si="5"/>
        <v>38.61</v>
      </c>
      <c r="Q9" s="218">
        <f t="shared" si="5"/>
        <v>0.3</v>
      </c>
      <c r="R9" s="214">
        <f t="shared" si="5"/>
        <v>46.6</v>
      </c>
      <c r="S9" s="215">
        <f t="shared" si="5"/>
        <v>5.7</v>
      </c>
      <c r="T9" s="217">
        <f t="shared" si="5"/>
        <v>40.700000000000003</v>
      </c>
      <c r="U9" s="215">
        <f t="shared" si="4"/>
        <v>5.0999999999999996</v>
      </c>
      <c r="V9" s="215">
        <f t="shared" si="4"/>
        <v>31.977</v>
      </c>
      <c r="W9" s="163">
        <f t="shared" si="4"/>
        <v>396.3</v>
      </c>
      <c r="X9" s="212"/>
      <c r="Y9" s="212"/>
    </row>
    <row r="10" spans="1:27" s="219" customFormat="1" x14ac:dyDescent="0.3">
      <c r="A10" s="219" t="s">
        <v>44</v>
      </c>
      <c r="B10" s="220" t="s">
        <v>42</v>
      </c>
      <c r="C10" s="221" t="s">
        <v>41</v>
      </c>
      <c r="D10" s="220" t="s">
        <v>43</v>
      </c>
      <c r="E10" s="208" t="s">
        <v>8</v>
      </c>
      <c r="F10" s="222" t="s">
        <v>9</v>
      </c>
      <c r="G10" s="223" t="s">
        <v>10</v>
      </c>
      <c r="H10" s="224" t="s">
        <v>22</v>
      </c>
      <c r="I10" s="225" t="s">
        <v>23</v>
      </c>
      <c r="J10" s="226" t="s">
        <v>24</v>
      </c>
      <c r="K10" s="224" t="s">
        <v>25</v>
      </c>
      <c r="L10" s="227" t="s">
        <v>26</v>
      </c>
      <c r="M10" s="224" t="s">
        <v>27</v>
      </c>
      <c r="N10" s="227" t="s">
        <v>28</v>
      </c>
      <c r="O10" s="224" t="s">
        <v>156</v>
      </c>
      <c r="P10" s="227" t="s">
        <v>157</v>
      </c>
      <c r="Q10" s="28" t="s">
        <v>91</v>
      </c>
      <c r="R10" s="29" t="s">
        <v>92</v>
      </c>
      <c r="S10" s="228" t="s">
        <v>36</v>
      </c>
      <c r="T10" s="227" t="s">
        <v>37</v>
      </c>
      <c r="U10" s="224" t="s">
        <v>31</v>
      </c>
      <c r="V10" s="229" t="s">
        <v>32</v>
      </c>
      <c r="W10" s="165" t="s">
        <v>29</v>
      </c>
      <c r="X10" s="230"/>
      <c r="Z10" s="219" t="s">
        <v>65</v>
      </c>
    </row>
    <row r="11" spans="1:27" x14ac:dyDescent="0.3">
      <c r="A11" s="209">
        <v>1</v>
      </c>
      <c r="B11" s="181">
        <v>2840001</v>
      </c>
      <c r="C11" s="182">
        <v>81447</v>
      </c>
      <c r="D11" s="183" t="s">
        <v>1</v>
      </c>
      <c r="E11" s="184">
        <v>38108</v>
      </c>
      <c r="F11" s="185">
        <v>42461</v>
      </c>
      <c r="G11" s="186">
        <v>305</v>
      </c>
      <c r="H11" s="187">
        <v>319.39999999999998</v>
      </c>
      <c r="I11" s="187">
        <v>65.67</v>
      </c>
      <c r="J11" s="186">
        <v>9</v>
      </c>
      <c r="K11" s="188">
        <v>21.6</v>
      </c>
      <c r="L11" s="189">
        <v>53.756</v>
      </c>
      <c r="M11" s="188">
        <v>9.4</v>
      </c>
      <c r="N11" s="189">
        <v>45.835000000000001</v>
      </c>
      <c r="O11" s="190">
        <v>27.9</v>
      </c>
      <c r="P11" s="189">
        <v>38.003</v>
      </c>
      <c r="Q11" s="191">
        <v>-0.15</v>
      </c>
      <c r="R11" s="189">
        <v>43</v>
      </c>
      <c r="S11" s="190">
        <v>2.2000000000000002</v>
      </c>
      <c r="T11" s="189">
        <v>39.1</v>
      </c>
      <c r="U11" s="188">
        <v>1.6</v>
      </c>
      <c r="V11" s="192">
        <v>30.393000000000001</v>
      </c>
      <c r="W11" s="166">
        <v>396.3</v>
      </c>
      <c r="X11" s="209">
        <v>1053</v>
      </c>
      <c r="Y11" s="231" t="str">
        <f>+LOOKUP(B11,COD_FIN!$C$5:$C$59,COD_FIN!$B$5:$B$59)</f>
        <v>LAP</v>
      </c>
      <c r="Z11" s="188">
        <f>+(4.38*K11+3.166*M11-0.007*H11-2.14*S11+2.886*U11-12.04*Q11)*3.2</f>
        <v>396.31424000000004</v>
      </c>
      <c r="AA11" s="187"/>
    </row>
    <row r="12" spans="1:27" x14ac:dyDescent="0.3">
      <c r="A12" s="209">
        <f>A11+1</f>
        <v>2</v>
      </c>
      <c r="B12" s="181">
        <v>2500001</v>
      </c>
      <c r="C12" s="182">
        <v>103522</v>
      </c>
      <c r="D12" s="183" t="s">
        <v>379</v>
      </c>
      <c r="E12" s="184">
        <v>41030</v>
      </c>
      <c r="F12" s="185">
        <v>42795</v>
      </c>
      <c r="G12" s="186">
        <v>168</v>
      </c>
      <c r="H12" s="187">
        <v>332.6</v>
      </c>
      <c r="I12" s="187">
        <v>50.161000000000001</v>
      </c>
      <c r="J12" s="186">
        <v>2</v>
      </c>
      <c r="K12" s="188">
        <v>23.7</v>
      </c>
      <c r="L12" s="189">
        <v>37.08</v>
      </c>
      <c r="M12" s="188">
        <v>9.6</v>
      </c>
      <c r="N12" s="189">
        <v>35.729999999999997</v>
      </c>
      <c r="O12" s="190">
        <v>19</v>
      </c>
      <c r="P12" s="189">
        <v>18.27</v>
      </c>
      <c r="Q12" s="191">
        <v>-0.39</v>
      </c>
      <c r="R12" s="189">
        <v>34.1</v>
      </c>
      <c r="S12" s="190">
        <v>1.3</v>
      </c>
      <c r="T12" s="189">
        <v>27.5</v>
      </c>
      <c r="U12" s="188">
        <v>-4.4000000000000004</v>
      </c>
      <c r="V12" s="192">
        <v>12.593</v>
      </c>
      <c r="W12" s="166">
        <v>387.5</v>
      </c>
      <c r="X12" s="209">
        <v>284</v>
      </c>
      <c r="Y12" s="231" t="str">
        <f>+LOOKUP(B12,COD_FIN!$C$5:$C$59,COD_FIN!$B$5:$B$59)</f>
        <v>HCL</v>
      </c>
      <c r="Z12" s="188">
        <f t="shared" ref="Z12:Z60" si="6">+(4.38*K12+3.166*M12-0.007*H12-2.14*S12+2.886*U12-12.04*Q12)*3.2</f>
        <v>387.47711999999996</v>
      </c>
      <c r="AA12" s="187"/>
    </row>
    <row r="13" spans="1:27" x14ac:dyDescent="0.3">
      <c r="A13" s="209">
        <f t="shared" ref="A13:A60" si="7">A12+1</f>
        <v>3</v>
      </c>
      <c r="B13" s="181">
        <v>3600001</v>
      </c>
      <c r="C13" s="182">
        <v>102340</v>
      </c>
      <c r="D13" s="183" t="s">
        <v>270</v>
      </c>
      <c r="E13" s="184">
        <v>40878</v>
      </c>
      <c r="F13" s="185">
        <v>42461</v>
      </c>
      <c r="G13" s="186">
        <v>305</v>
      </c>
      <c r="H13" s="187">
        <v>480.6</v>
      </c>
      <c r="I13" s="187">
        <v>54.89</v>
      </c>
      <c r="J13" s="186">
        <v>3</v>
      </c>
      <c r="K13" s="188">
        <v>21.7</v>
      </c>
      <c r="L13" s="189">
        <v>48.545999999999999</v>
      </c>
      <c r="M13" s="188">
        <v>10.9</v>
      </c>
      <c r="N13" s="189">
        <v>39.618000000000002</v>
      </c>
      <c r="O13" s="190">
        <v>38.799999999999997</v>
      </c>
      <c r="P13" s="189">
        <v>32.271000000000001</v>
      </c>
      <c r="Q13" s="191">
        <v>-0.05</v>
      </c>
      <c r="R13" s="189">
        <v>38.299999999999997</v>
      </c>
      <c r="S13" s="190">
        <v>1.8</v>
      </c>
      <c r="T13" s="189">
        <v>24.5</v>
      </c>
      <c r="U13" s="188">
        <v>-3.9</v>
      </c>
      <c r="V13" s="192">
        <v>12.9717</v>
      </c>
      <c r="W13" s="166">
        <v>357.4</v>
      </c>
      <c r="X13" s="209">
        <v>453</v>
      </c>
      <c r="Y13" s="231" t="str">
        <f>+LOOKUP(B13,COD_FIN!$C$5:$C$59,COD_FIN!$B$5:$B$59)</f>
        <v>MOS</v>
      </c>
      <c r="Z13" s="188">
        <f t="shared" si="6"/>
        <v>357.39456000000001</v>
      </c>
      <c r="AA13" s="187"/>
    </row>
    <row r="14" spans="1:27" x14ac:dyDescent="0.3">
      <c r="A14" s="209">
        <f t="shared" si="7"/>
        <v>4</v>
      </c>
      <c r="B14" s="181">
        <v>3600001</v>
      </c>
      <c r="C14" s="182">
        <v>98123</v>
      </c>
      <c r="D14" s="183" t="s">
        <v>296</v>
      </c>
      <c r="E14" s="184">
        <v>40269</v>
      </c>
      <c r="F14" s="185">
        <v>42430</v>
      </c>
      <c r="G14" s="186">
        <v>305</v>
      </c>
      <c r="H14" s="187">
        <v>396</v>
      </c>
      <c r="I14" s="187">
        <v>65.45</v>
      </c>
      <c r="J14" s="186">
        <v>5</v>
      </c>
      <c r="K14" s="188">
        <v>11.5</v>
      </c>
      <c r="L14" s="189">
        <v>55.107999999999997</v>
      </c>
      <c r="M14" s="188">
        <v>12.4</v>
      </c>
      <c r="N14" s="189">
        <v>47.287999999999997</v>
      </c>
      <c r="O14" s="190">
        <v>34.700000000000003</v>
      </c>
      <c r="P14" s="189">
        <v>37.351999999999997</v>
      </c>
      <c r="Q14" s="191">
        <v>-0.05</v>
      </c>
      <c r="R14" s="189">
        <v>43</v>
      </c>
      <c r="S14" s="190">
        <v>-5.9</v>
      </c>
      <c r="T14" s="189">
        <v>33.6</v>
      </c>
      <c r="U14" s="188">
        <v>-0.7</v>
      </c>
      <c r="V14" s="192">
        <v>22.08</v>
      </c>
      <c r="W14" s="166">
        <v>313.8</v>
      </c>
      <c r="X14" s="209">
        <v>373</v>
      </c>
      <c r="Y14" s="231" t="str">
        <f>+LOOKUP(B14,COD_FIN!$C$5:$C$59,COD_FIN!$B$5:$B$59)</f>
        <v>MOS</v>
      </c>
      <c r="Z14" s="188">
        <f t="shared" si="6"/>
        <v>313.80544000000003</v>
      </c>
      <c r="AA14" s="187"/>
    </row>
    <row r="15" spans="1:27" x14ac:dyDescent="0.3">
      <c r="A15" s="209">
        <f t="shared" si="7"/>
        <v>5</v>
      </c>
      <c r="B15" s="181">
        <v>3600001</v>
      </c>
      <c r="C15" s="182">
        <v>101940</v>
      </c>
      <c r="D15" s="183" t="s">
        <v>270</v>
      </c>
      <c r="E15" s="184">
        <v>40817</v>
      </c>
      <c r="F15" s="185">
        <v>42736</v>
      </c>
      <c r="G15" s="186">
        <v>203</v>
      </c>
      <c r="H15" s="187">
        <v>594.79999999999995</v>
      </c>
      <c r="I15" s="187">
        <v>57.671999999999997</v>
      </c>
      <c r="J15" s="186">
        <v>4</v>
      </c>
      <c r="K15" s="188">
        <v>14.5</v>
      </c>
      <c r="L15" s="189">
        <v>51.521999999999998</v>
      </c>
      <c r="M15" s="188">
        <v>12</v>
      </c>
      <c r="N15" s="189">
        <v>42.594000000000001</v>
      </c>
      <c r="O15" s="190">
        <v>42.1</v>
      </c>
      <c r="P15" s="189">
        <v>34.968000000000004</v>
      </c>
      <c r="Q15" s="191">
        <v>-0.19</v>
      </c>
      <c r="R15" s="189">
        <v>40.9</v>
      </c>
      <c r="S15" s="190">
        <v>-2.2000000000000002</v>
      </c>
      <c r="T15" s="189">
        <v>27.6</v>
      </c>
      <c r="U15" s="188">
        <v>-3.8</v>
      </c>
      <c r="V15" s="192">
        <v>15.904</v>
      </c>
      <c r="W15" s="166">
        <v>298.8</v>
      </c>
      <c r="X15" s="209">
        <v>444</v>
      </c>
      <c r="Y15" s="231" t="str">
        <f>+LOOKUP(B15,COD_FIN!$C$5:$C$59,COD_FIN!$B$5:$B$59)</f>
        <v>MOS</v>
      </c>
      <c r="Z15" s="188">
        <f t="shared" si="6"/>
        <v>298.77503999999999</v>
      </c>
      <c r="AA15" s="187"/>
    </row>
    <row r="16" spans="1:27" x14ac:dyDescent="0.3">
      <c r="A16" s="209">
        <f t="shared" si="7"/>
        <v>6</v>
      </c>
      <c r="B16" s="181">
        <v>3600001</v>
      </c>
      <c r="C16" s="182">
        <v>96215</v>
      </c>
      <c r="D16" s="183" t="s">
        <v>109</v>
      </c>
      <c r="E16" s="184">
        <v>40118</v>
      </c>
      <c r="F16" s="185">
        <v>42552</v>
      </c>
      <c r="G16" s="186">
        <v>305</v>
      </c>
      <c r="H16" s="187">
        <v>223.6</v>
      </c>
      <c r="I16" s="187">
        <v>58.103999999999999</v>
      </c>
      <c r="J16" s="186">
        <v>5</v>
      </c>
      <c r="K16" s="188">
        <v>14</v>
      </c>
      <c r="L16" s="189">
        <v>50.875999999999998</v>
      </c>
      <c r="M16" s="188">
        <v>10.9</v>
      </c>
      <c r="N16" s="189">
        <v>41.86</v>
      </c>
      <c r="O16" s="190">
        <v>22.6</v>
      </c>
      <c r="P16" s="189">
        <v>34.5</v>
      </c>
      <c r="Q16" s="191">
        <v>0.01</v>
      </c>
      <c r="R16" s="189">
        <v>37.799999999999997</v>
      </c>
      <c r="S16" s="190">
        <v>0.6</v>
      </c>
      <c r="T16" s="189">
        <v>28.5</v>
      </c>
      <c r="U16" s="188">
        <v>-2.1</v>
      </c>
      <c r="V16" s="192">
        <v>18.48</v>
      </c>
      <c r="W16" s="166">
        <v>277.8</v>
      </c>
      <c r="X16" s="209">
        <v>355</v>
      </c>
      <c r="Y16" s="231" t="str">
        <f>+LOOKUP(B16,COD_FIN!$C$5:$C$59,COD_FIN!$B$5:$B$59)</f>
        <v>MOS</v>
      </c>
      <c r="Z16" s="188">
        <f t="shared" si="6"/>
        <v>277.75743999999992</v>
      </c>
      <c r="AA16" s="187"/>
    </row>
    <row r="17" spans="1:27" x14ac:dyDescent="0.3">
      <c r="A17" s="209">
        <f t="shared" si="7"/>
        <v>7</v>
      </c>
      <c r="B17" s="181">
        <v>2840001</v>
      </c>
      <c r="C17" s="182">
        <v>91247</v>
      </c>
      <c r="D17" s="183" t="s">
        <v>294</v>
      </c>
      <c r="E17" s="184">
        <v>39539</v>
      </c>
      <c r="F17" s="185">
        <v>42461</v>
      </c>
      <c r="G17" s="186">
        <v>305</v>
      </c>
      <c r="H17" s="187">
        <v>521.4</v>
      </c>
      <c r="I17" s="187">
        <v>62.04</v>
      </c>
      <c r="J17" s="186">
        <v>6</v>
      </c>
      <c r="K17" s="188">
        <v>13.5</v>
      </c>
      <c r="L17" s="189">
        <v>51.39</v>
      </c>
      <c r="M17" s="188">
        <v>11.3</v>
      </c>
      <c r="N17" s="189">
        <v>43.11</v>
      </c>
      <c r="O17" s="190">
        <v>36.200000000000003</v>
      </c>
      <c r="P17" s="189">
        <v>34.200000000000003</v>
      </c>
      <c r="Q17" s="191">
        <v>-0.22</v>
      </c>
      <c r="R17" s="189">
        <v>40.299999999999997</v>
      </c>
      <c r="S17" s="190">
        <v>3.1</v>
      </c>
      <c r="T17" s="189">
        <v>31.7</v>
      </c>
      <c r="U17" s="188">
        <v>-1.8</v>
      </c>
      <c r="V17" s="192">
        <v>22.446000000000002</v>
      </c>
      <c r="W17" s="166">
        <v>262.60000000000002</v>
      </c>
      <c r="X17" s="209">
        <v>1199</v>
      </c>
      <c r="Y17" s="231" t="str">
        <f>+LOOKUP(B17,COD_FIN!$C$5:$C$59,COD_FIN!$B$5:$B$59)</f>
        <v>LAP</v>
      </c>
      <c r="Z17" s="188">
        <f t="shared" si="6"/>
        <v>262.64319999999998</v>
      </c>
      <c r="AA17" s="187"/>
    </row>
    <row r="18" spans="1:27" x14ac:dyDescent="0.3">
      <c r="A18" s="209">
        <f t="shared" si="7"/>
        <v>8</v>
      </c>
      <c r="B18" s="181">
        <v>2500001</v>
      </c>
      <c r="C18" s="182">
        <v>89929</v>
      </c>
      <c r="D18" s="183" t="s">
        <v>380</v>
      </c>
      <c r="E18" s="184">
        <v>39234</v>
      </c>
      <c r="F18" s="185">
        <v>42736</v>
      </c>
      <c r="G18" s="186">
        <v>225</v>
      </c>
      <c r="H18" s="187">
        <v>192.7</v>
      </c>
      <c r="I18" s="187">
        <v>59.723999999999997</v>
      </c>
      <c r="J18" s="186">
        <v>7</v>
      </c>
      <c r="K18" s="188">
        <v>9.3000000000000007</v>
      </c>
      <c r="L18" s="189">
        <v>34.573</v>
      </c>
      <c r="M18" s="188">
        <v>6</v>
      </c>
      <c r="N18" s="189">
        <v>33.649000000000001</v>
      </c>
      <c r="O18" s="190">
        <v>17.2</v>
      </c>
      <c r="P18" s="189">
        <v>17.402000000000001</v>
      </c>
      <c r="Q18" s="191">
        <v>-0.4</v>
      </c>
      <c r="R18" s="189">
        <v>33.4</v>
      </c>
      <c r="S18" s="190">
        <v>-1.4</v>
      </c>
      <c r="T18" s="189">
        <v>30.8</v>
      </c>
      <c r="U18" s="188">
        <v>4.3</v>
      </c>
      <c r="V18" s="192">
        <v>20.884</v>
      </c>
      <c r="W18" s="166">
        <v>251.5</v>
      </c>
      <c r="X18" s="209">
        <v>106.01</v>
      </c>
      <c r="Y18" s="231" t="str">
        <f>+LOOKUP(B18,COD_FIN!$C$5:$C$59,COD_FIN!$B$5:$B$59)</f>
        <v>HCL</v>
      </c>
      <c r="Z18" s="188">
        <f t="shared" si="6"/>
        <v>251.52928000000003</v>
      </c>
      <c r="AA18" s="187"/>
    </row>
    <row r="19" spans="1:27" x14ac:dyDescent="0.3">
      <c r="A19" s="209">
        <f t="shared" si="7"/>
        <v>9</v>
      </c>
      <c r="B19" s="181">
        <v>3600001</v>
      </c>
      <c r="C19" s="182">
        <v>96221</v>
      </c>
      <c r="D19" s="183" t="s">
        <v>109</v>
      </c>
      <c r="E19" s="184">
        <v>40148</v>
      </c>
      <c r="F19" s="185">
        <v>42644</v>
      </c>
      <c r="G19" s="186">
        <v>290</v>
      </c>
      <c r="H19" s="187">
        <v>470.3</v>
      </c>
      <c r="I19" s="187">
        <v>58.96</v>
      </c>
      <c r="J19" s="186">
        <v>5</v>
      </c>
      <c r="K19" s="188">
        <v>11.1</v>
      </c>
      <c r="L19" s="189">
        <v>49.68</v>
      </c>
      <c r="M19" s="188">
        <v>13.5</v>
      </c>
      <c r="N19" s="189">
        <v>40.770000000000003</v>
      </c>
      <c r="O19" s="190">
        <v>28.9</v>
      </c>
      <c r="P19" s="189">
        <v>33.659999999999997</v>
      </c>
      <c r="Q19" s="191">
        <v>-0.18</v>
      </c>
      <c r="R19" s="189">
        <v>38</v>
      </c>
      <c r="S19" s="190">
        <v>0.9</v>
      </c>
      <c r="T19" s="189">
        <v>28.1</v>
      </c>
      <c r="U19" s="188">
        <v>-3.4</v>
      </c>
      <c r="V19" s="192">
        <v>18.559999999999999</v>
      </c>
      <c r="W19" s="166">
        <v>251.2</v>
      </c>
      <c r="X19" s="209">
        <v>361</v>
      </c>
      <c r="Y19" s="231" t="str">
        <f>+LOOKUP(B19,COD_FIN!$C$5:$C$59,COD_FIN!$B$5:$B$59)</f>
        <v>MOS</v>
      </c>
      <c r="Z19" s="188">
        <f t="shared" si="6"/>
        <v>251.18623999999997</v>
      </c>
      <c r="AA19" s="187"/>
    </row>
    <row r="20" spans="1:27" x14ac:dyDescent="0.3">
      <c r="A20" s="209">
        <f t="shared" si="7"/>
        <v>10</v>
      </c>
      <c r="B20" s="181">
        <v>102960001</v>
      </c>
      <c r="C20" s="182">
        <v>84560</v>
      </c>
      <c r="D20" s="183" t="s">
        <v>88</v>
      </c>
      <c r="E20" s="184">
        <v>38718</v>
      </c>
      <c r="F20" s="185">
        <v>42736</v>
      </c>
      <c r="G20" s="186">
        <v>220</v>
      </c>
      <c r="H20" s="187">
        <v>382.4</v>
      </c>
      <c r="I20" s="187">
        <v>70.290000000000006</v>
      </c>
      <c r="J20" s="186">
        <v>9</v>
      </c>
      <c r="K20" s="188">
        <v>9.6999999999999993</v>
      </c>
      <c r="L20" s="189">
        <v>55.44</v>
      </c>
      <c r="M20" s="188">
        <v>10.199999999999999</v>
      </c>
      <c r="N20" s="189">
        <v>50.13</v>
      </c>
      <c r="O20" s="190">
        <v>21.5</v>
      </c>
      <c r="P20" s="189">
        <v>38.61</v>
      </c>
      <c r="Q20" s="191">
        <v>0.02</v>
      </c>
      <c r="R20" s="189">
        <v>46.6</v>
      </c>
      <c r="S20" s="190">
        <v>1.4</v>
      </c>
      <c r="T20" s="189">
        <v>40.700000000000003</v>
      </c>
      <c r="U20" s="188">
        <v>3.3</v>
      </c>
      <c r="V20" s="192">
        <v>31.977</v>
      </c>
      <c r="W20" s="166">
        <v>250.8</v>
      </c>
      <c r="X20" s="209">
        <v>2651</v>
      </c>
      <c r="Y20" s="231" t="str">
        <f>+LOOKUP(B20,COD_FIN!$C$5:$C$59,COD_FIN!$B$5:$B$59)</f>
        <v>HLM</v>
      </c>
      <c r="Z20" s="188">
        <f t="shared" si="6"/>
        <v>250.84608000000003</v>
      </c>
      <c r="AA20" s="187"/>
    </row>
    <row r="21" spans="1:27" x14ac:dyDescent="0.3">
      <c r="A21" s="209">
        <f t="shared" si="7"/>
        <v>11</v>
      </c>
      <c r="B21" s="181">
        <v>3600001</v>
      </c>
      <c r="C21" s="182">
        <v>85780</v>
      </c>
      <c r="D21" s="183" t="s">
        <v>40</v>
      </c>
      <c r="E21" s="184">
        <v>38869</v>
      </c>
      <c r="F21" s="185">
        <v>42887</v>
      </c>
      <c r="G21" s="186">
        <v>59</v>
      </c>
      <c r="H21" s="187">
        <v>413.6</v>
      </c>
      <c r="I21" s="187">
        <v>59.018999999999998</v>
      </c>
      <c r="J21" s="186">
        <v>8</v>
      </c>
      <c r="K21" s="188">
        <v>10.5</v>
      </c>
      <c r="L21" s="189">
        <v>49.277999999999999</v>
      </c>
      <c r="M21" s="188">
        <v>10.9</v>
      </c>
      <c r="N21" s="189">
        <v>41.451999999999998</v>
      </c>
      <c r="O21" s="190">
        <v>28.1</v>
      </c>
      <c r="P21" s="189">
        <v>32.335999999999999</v>
      </c>
      <c r="Q21" s="191">
        <v>0.3</v>
      </c>
      <c r="R21" s="189">
        <v>39.299999999999997</v>
      </c>
      <c r="S21" s="190">
        <v>3.3</v>
      </c>
      <c r="T21" s="189">
        <v>30.361999999999998</v>
      </c>
      <c r="U21" s="188">
        <v>3.9</v>
      </c>
      <c r="V21" s="192">
        <v>22.943999999999999</v>
      </c>
      <c r="W21" s="166">
        <v>250.2</v>
      </c>
      <c r="X21" s="209">
        <v>205</v>
      </c>
      <c r="Y21" s="231" t="str">
        <f>+LOOKUP(B21,COD_FIN!$C$5:$C$59,COD_FIN!$B$5:$B$59)</f>
        <v>MOS</v>
      </c>
      <c r="Z21" s="188">
        <f t="shared" si="6"/>
        <v>250.19392000000005</v>
      </c>
      <c r="AA21" s="187"/>
    </row>
    <row r="22" spans="1:27" x14ac:dyDescent="0.3">
      <c r="A22" s="209">
        <f t="shared" si="7"/>
        <v>12</v>
      </c>
      <c r="B22" s="181">
        <v>106500002</v>
      </c>
      <c r="C22" s="182">
        <v>94065</v>
      </c>
      <c r="D22" s="183" t="s">
        <v>125</v>
      </c>
      <c r="E22" s="184">
        <v>39873</v>
      </c>
      <c r="F22" s="185">
        <v>42461</v>
      </c>
      <c r="G22" s="186">
        <v>305</v>
      </c>
      <c r="H22" s="187">
        <v>-47.6</v>
      </c>
      <c r="I22" s="187">
        <v>61.16</v>
      </c>
      <c r="J22" s="186">
        <v>5</v>
      </c>
      <c r="K22" s="188">
        <v>12.2</v>
      </c>
      <c r="L22" s="189">
        <v>52.08</v>
      </c>
      <c r="M22" s="188">
        <v>14.1</v>
      </c>
      <c r="N22" s="189">
        <v>44.174999999999997</v>
      </c>
      <c r="O22" s="190">
        <v>17.5</v>
      </c>
      <c r="P22" s="189">
        <v>35.619</v>
      </c>
      <c r="Q22" s="191">
        <v>0.1</v>
      </c>
      <c r="R22" s="189">
        <v>43.8</v>
      </c>
      <c r="S22" s="190">
        <v>3.5</v>
      </c>
      <c r="T22" s="189">
        <v>32.1</v>
      </c>
      <c r="U22" s="188">
        <v>-4.3</v>
      </c>
      <c r="V22" s="192">
        <v>22.64</v>
      </c>
      <c r="W22" s="166">
        <v>247.4</v>
      </c>
      <c r="X22" s="209">
        <v>654</v>
      </c>
      <c r="Y22" s="231" t="str">
        <f>+LOOKUP(B22,COD_FIN!$C$5:$C$59,COD_FIN!$B$5:$B$59)</f>
        <v>GVI</v>
      </c>
      <c r="Z22" s="188">
        <f t="shared" si="6"/>
        <v>247.3792</v>
      </c>
      <c r="AA22" s="187"/>
    </row>
    <row r="23" spans="1:27" x14ac:dyDescent="0.3">
      <c r="A23" s="209">
        <f t="shared" si="7"/>
        <v>13</v>
      </c>
      <c r="B23" s="181">
        <v>3600001</v>
      </c>
      <c r="C23" s="182">
        <v>102341</v>
      </c>
      <c r="D23" s="183" t="s">
        <v>270</v>
      </c>
      <c r="E23" s="184">
        <v>40878</v>
      </c>
      <c r="F23" s="185">
        <v>42491</v>
      </c>
      <c r="G23" s="186">
        <v>305</v>
      </c>
      <c r="H23" s="187">
        <v>225.6</v>
      </c>
      <c r="I23" s="187">
        <v>53.57</v>
      </c>
      <c r="J23" s="186">
        <v>3</v>
      </c>
      <c r="K23" s="188">
        <v>14.7</v>
      </c>
      <c r="L23" s="189">
        <v>45.72</v>
      </c>
      <c r="M23" s="188">
        <v>9.9</v>
      </c>
      <c r="N23" s="189">
        <v>37.17</v>
      </c>
      <c r="O23" s="190">
        <v>30.4</v>
      </c>
      <c r="P23" s="189">
        <v>29.7</v>
      </c>
      <c r="Q23" s="191">
        <v>7.0000000000000007E-2</v>
      </c>
      <c r="R23" s="189">
        <v>36.6</v>
      </c>
      <c r="S23" s="190">
        <v>-0.2</v>
      </c>
      <c r="T23" s="189">
        <v>24.4</v>
      </c>
      <c r="U23" s="188">
        <v>-5.8</v>
      </c>
      <c r="V23" s="192">
        <v>12.627000000000001</v>
      </c>
      <c r="W23" s="166">
        <v>246.4</v>
      </c>
      <c r="X23" s="209">
        <v>454</v>
      </c>
      <c r="Y23" s="231" t="str">
        <f>+LOOKUP(B23,COD_FIN!$C$5:$C$59,COD_FIN!$B$5:$B$59)</f>
        <v>MOS</v>
      </c>
      <c r="Z23" s="188">
        <f t="shared" si="6"/>
        <v>246.38912000000002</v>
      </c>
      <c r="AA23" s="187"/>
    </row>
    <row r="24" spans="1:27" x14ac:dyDescent="0.3">
      <c r="A24" s="209">
        <f t="shared" si="7"/>
        <v>14</v>
      </c>
      <c r="B24" s="181">
        <v>3600001</v>
      </c>
      <c r="C24" s="182">
        <v>99538</v>
      </c>
      <c r="D24" s="183" t="s">
        <v>341</v>
      </c>
      <c r="E24" s="184">
        <v>40544</v>
      </c>
      <c r="F24" s="185">
        <v>42614</v>
      </c>
      <c r="G24" s="186">
        <v>252</v>
      </c>
      <c r="H24" s="187">
        <v>219.8</v>
      </c>
      <c r="I24" s="187">
        <v>54.67</v>
      </c>
      <c r="J24" s="186">
        <v>4</v>
      </c>
      <c r="K24" s="188">
        <v>10.3</v>
      </c>
      <c r="L24" s="189">
        <v>47.07</v>
      </c>
      <c r="M24" s="188">
        <v>10.199999999999999</v>
      </c>
      <c r="N24" s="189">
        <v>37.44</v>
      </c>
      <c r="O24" s="190">
        <v>24.5</v>
      </c>
      <c r="P24" s="189">
        <v>31.5</v>
      </c>
      <c r="Q24" s="191">
        <v>-0.23</v>
      </c>
      <c r="R24" s="189">
        <v>36.200000000000003</v>
      </c>
      <c r="S24" s="190">
        <v>-3.9</v>
      </c>
      <c r="T24" s="189">
        <v>23.8</v>
      </c>
      <c r="U24" s="188">
        <v>-3.8</v>
      </c>
      <c r="V24" s="192">
        <v>13.49</v>
      </c>
      <c r="W24" s="166">
        <v>243.3</v>
      </c>
      <c r="X24" s="209">
        <v>413</v>
      </c>
      <c r="Y24" s="231" t="str">
        <f>+LOOKUP(B24,COD_FIN!$C$5:$C$59,COD_FIN!$B$5:$B$59)</f>
        <v>MOS</v>
      </c>
      <c r="Z24" s="188">
        <f t="shared" si="6"/>
        <v>243.25440000000003</v>
      </c>
      <c r="AA24" s="187"/>
    </row>
    <row r="25" spans="1:27" x14ac:dyDescent="0.3">
      <c r="A25" s="209">
        <f t="shared" si="7"/>
        <v>15</v>
      </c>
      <c r="B25" s="181">
        <v>80001</v>
      </c>
      <c r="C25" s="182">
        <v>102808</v>
      </c>
      <c r="D25" s="183">
        <v>8</v>
      </c>
      <c r="E25" s="184">
        <v>40725</v>
      </c>
      <c r="F25" s="185">
        <v>42705</v>
      </c>
      <c r="G25" s="186">
        <v>225</v>
      </c>
      <c r="H25" s="187">
        <v>436.1</v>
      </c>
      <c r="I25" s="187">
        <v>50.14</v>
      </c>
      <c r="J25" s="186">
        <v>3</v>
      </c>
      <c r="K25" s="188">
        <v>9.8000000000000007</v>
      </c>
      <c r="L25" s="189">
        <v>39.6</v>
      </c>
      <c r="M25" s="188">
        <v>14.2</v>
      </c>
      <c r="N25" s="189">
        <v>34.11</v>
      </c>
      <c r="O25" s="190">
        <v>21.1</v>
      </c>
      <c r="P25" s="189">
        <v>23.31</v>
      </c>
      <c r="Q25" s="191">
        <v>-0.21</v>
      </c>
      <c r="R25" s="189">
        <v>29.6</v>
      </c>
      <c r="S25" s="190">
        <v>-0.1</v>
      </c>
      <c r="T25" s="189">
        <v>19.399999999999999</v>
      </c>
      <c r="U25" s="188">
        <v>-4.0999999999999996</v>
      </c>
      <c r="V25" s="192">
        <v>9.6989999999999998</v>
      </c>
      <c r="W25" s="166">
        <v>242.4</v>
      </c>
      <c r="X25" s="209">
        <v>663</v>
      </c>
      <c r="Y25" s="231" t="str">
        <f>+LOOKUP(B25,COD_FIN!$C$5:$C$59,COD_FIN!$B$5:$B$59)</f>
        <v>SLU</v>
      </c>
      <c r="Z25" s="188">
        <f t="shared" si="6"/>
        <v>242.36256</v>
      </c>
      <c r="AA25" s="187"/>
    </row>
    <row r="26" spans="1:27" x14ac:dyDescent="0.3">
      <c r="A26" s="209">
        <f t="shared" si="7"/>
        <v>16</v>
      </c>
      <c r="B26" s="181">
        <v>2840001</v>
      </c>
      <c r="C26" s="182">
        <v>101433</v>
      </c>
      <c r="D26" s="183" t="s">
        <v>297</v>
      </c>
      <c r="E26" s="184">
        <v>40725</v>
      </c>
      <c r="F26" s="185">
        <v>42856</v>
      </c>
      <c r="G26" s="186">
        <v>45</v>
      </c>
      <c r="H26" s="187">
        <v>513.20000000000005</v>
      </c>
      <c r="I26" s="187">
        <v>49.631999999999998</v>
      </c>
      <c r="J26" s="186">
        <v>4</v>
      </c>
      <c r="K26" s="188">
        <v>11.4</v>
      </c>
      <c r="L26" s="189">
        <v>45.500999999999998</v>
      </c>
      <c r="M26" s="188">
        <v>12.1</v>
      </c>
      <c r="N26" s="189">
        <v>39.15</v>
      </c>
      <c r="O26" s="190">
        <v>44.6</v>
      </c>
      <c r="P26" s="189">
        <v>31.05</v>
      </c>
      <c r="Q26" s="191">
        <v>-0.2</v>
      </c>
      <c r="R26" s="189">
        <v>37.799999999999997</v>
      </c>
      <c r="S26" s="190">
        <v>1.3</v>
      </c>
      <c r="T26" s="189">
        <v>24.273</v>
      </c>
      <c r="U26" s="188">
        <v>-3.2</v>
      </c>
      <c r="V26" s="192">
        <v>16.756</v>
      </c>
      <c r="W26" s="166">
        <v>240.1</v>
      </c>
      <c r="X26" s="209">
        <v>1311</v>
      </c>
      <c r="Y26" s="231" t="str">
        <f>+LOOKUP(B26,COD_FIN!$C$5:$C$59,COD_FIN!$B$5:$B$59)</f>
        <v>LAP</v>
      </c>
      <c r="Z26" s="188">
        <f t="shared" si="6"/>
        <v>240.12480000000002</v>
      </c>
      <c r="AA26" s="187"/>
    </row>
    <row r="27" spans="1:27" x14ac:dyDescent="0.3">
      <c r="A27" s="209">
        <f t="shared" si="7"/>
        <v>17</v>
      </c>
      <c r="B27" s="181">
        <v>3600001</v>
      </c>
      <c r="C27" s="182">
        <v>88171</v>
      </c>
      <c r="D27" s="183" t="s">
        <v>107</v>
      </c>
      <c r="E27" s="184">
        <v>38961</v>
      </c>
      <c r="F27" s="185">
        <v>42736</v>
      </c>
      <c r="G27" s="186">
        <v>184</v>
      </c>
      <c r="H27" s="187">
        <v>118.9</v>
      </c>
      <c r="I27" s="187">
        <v>60.454999999999998</v>
      </c>
      <c r="J27" s="186">
        <v>8</v>
      </c>
      <c r="K27" s="188">
        <v>11.7</v>
      </c>
      <c r="L27" s="189">
        <v>52.56</v>
      </c>
      <c r="M27" s="188">
        <v>6.3</v>
      </c>
      <c r="N27" s="189">
        <v>42.84</v>
      </c>
      <c r="O27" s="190">
        <v>26.5</v>
      </c>
      <c r="P27" s="189">
        <v>37.08</v>
      </c>
      <c r="Q27" s="191">
        <v>0.18</v>
      </c>
      <c r="R27" s="189">
        <v>40.5</v>
      </c>
      <c r="S27" s="190">
        <v>1.5</v>
      </c>
      <c r="T27" s="189">
        <v>29.600999999999999</v>
      </c>
      <c r="U27" s="188">
        <v>2.8</v>
      </c>
      <c r="V27" s="192">
        <v>21.024000000000001</v>
      </c>
      <c r="W27" s="166">
        <v>233.8</v>
      </c>
      <c r="X27" s="209">
        <v>213</v>
      </c>
      <c r="Y27" s="231" t="str">
        <f>+LOOKUP(B27,COD_FIN!$C$5:$C$59,COD_FIN!$B$5:$B$59)</f>
        <v>MOS</v>
      </c>
      <c r="Z27" s="188">
        <f t="shared" si="6"/>
        <v>233.80192000000002</v>
      </c>
      <c r="AA27" s="187"/>
    </row>
    <row r="28" spans="1:27" x14ac:dyDescent="0.3">
      <c r="A28" s="209">
        <f t="shared" si="7"/>
        <v>18</v>
      </c>
      <c r="B28" s="181">
        <v>3600001</v>
      </c>
      <c r="C28" s="182">
        <v>85776</v>
      </c>
      <c r="D28" s="183" t="s">
        <v>14</v>
      </c>
      <c r="E28" s="184">
        <v>38687</v>
      </c>
      <c r="F28" s="185">
        <v>42767</v>
      </c>
      <c r="G28" s="186">
        <v>156</v>
      </c>
      <c r="H28" s="187">
        <v>118.6</v>
      </c>
      <c r="I28" s="187">
        <v>61.311</v>
      </c>
      <c r="J28" s="186">
        <v>9</v>
      </c>
      <c r="K28" s="188">
        <v>9.3000000000000007</v>
      </c>
      <c r="L28" s="189">
        <v>53.143999999999998</v>
      </c>
      <c r="M28" s="188">
        <v>6.8</v>
      </c>
      <c r="N28" s="189">
        <v>44.317</v>
      </c>
      <c r="O28" s="190">
        <v>18.7</v>
      </c>
      <c r="P28" s="189">
        <v>36.945999999999998</v>
      </c>
      <c r="Q28" s="191">
        <v>0.05</v>
      </c>
      <c r="R28" s="189">
        <v>39.4</v>
      </c>
      <c r="S28" s="190">
        <v>-0.4</v>
      </c>
      <c r="T28" s="189">
        <v>35</v>
      </c>
      <c r="U28" s="188">
        <v>3.5</v>
      </c>
      <c r="V28" s="192">
        <v>25.542000000000002</v>
      </c>
      <c r="W28" s="166">
        <v>229.7</v>
      </c>
      <c r="X28" s="209">
        <v>182</v>
      </c>
      <c r="Y28" s="231" t="str">
        <f>+LOOKUP(B28,COD_FIN!$C$5:$C$59,COD_FIN!$B$5:$B$59)</f>
        <v>MOS</v>
      </c>
      <c r="Z28" s="188">
        <f t="shared" si="6"/>
        <v>229.72032000000002</v>
      </c>
      <c r="AA28" s="187"/>
    </row>
    <row r="29" spans="1:27" x14ac:dyDescent="0.3">
      <c r="A29" s="209">
        <f t="shared" si="7"/>
        <v>19</v>
      </c>
      <c r="B29" s="181">
        <v>3600001</v>
      </c>
      <c r="C29" s="182">
        <v>107895</v>
      </c>
      <c r="D29" s="183" t="s">
        <v>407</v>
      </c>
      <c r="E29" s="184">
        <v>41791</v>
      </c>
      <c r="F29" s="185">
        <v>42614</v>
      </c>
      <c r="G29" s="186">
        <v>305</v>
      </c>
      <c r="H29" s="187">
        <v>282.10000000000002</v>
      </c>
      <c r="I29" s="187">
        <v>38.39</v>
      </c>
      <c r="J29" s="186">
        <v>1</v>
      </c>
      <c r="K29" s="188">
        <v>14.8</v>
      </c>
      <c r="L29" s="189">
        <v>34.83</v>
      </c>
      <c r="M29" s="188">
        <v>6.9</v>
      </c>
      <c r="N29" s="189">
        <v>25.92</v>
      </c>
      <c r="O29" s="190">
        <v>27.2</v>
      </c>
      <c r="P29" s="189">
        <v>21.15</v>
      </c>
      <c r="Q29" s="191">
        <v>-0.37</v>
      </c>
      <c r="R29" s="189">
        <v>30.9</v>
      </c>
      <c r="S29" s="190">
        <v>3</v>
      </c>
      <c r="T29" s="189">
        <v>12.9</v>
      </c>
      <c r="U29" s="188">
        <v>-4</v>
      </c>
      <c r="V29" s="192">
        <v>5.2560000000000002</v>
      </c>
      <c r="W29" s="166">
        <v>227.8</v>
      </c>
      <c r="X29" s="209">
        <v>595</v>
      </c>
      <c r="Y29" s="231" t="str">
        <f>+LOOKUP(B29,COD_FIN!$C$5:$C$59,COD_FIN!$B$5:$B$59)</f>
        <v>MOS</v>
      </c>
      <c r="Z29" s="188">
        <f t="shared" si="6"/>
        <v>227.79360000000003</v>
      </c>
      <c r="AA29" s="187"/>
    </row>
    <row r="30" spans="1:27" x14ac:dyDescent="0.3">
      <c r="A30" s="209">
        <f t="shared" si="7"/>
        <v>20</v>
      </c>
      <c r="B30" s="181">
        <v>2500001</v>
      </c>
      <c r="C30" s="182">
        <v>106060</v>
      </c>
      <c r="D30" s="183" t="s">
        <v>408</v>
      </c>
      <c r="E30" s="184">
        <v>41579</v>
      </c>
      <c r="F30" s="185">
        <v>42856</v>
      </c>
      <c r="G30" s="186">
        <v>102</v>
      </c>
      <c r="H30" s="187">
        <v>357.6</v>
      </c>
      <c r="I30" s="187">
        <v>41.642000000000003</v>
      </c>
      <c r="J30" s="186">
        <v>2</v>
      </c>
      <c r="K30" s="188">
        <v>8.6999999999999993</v>
      </c>
      <c r="L30" s="189">
        <v>37.71</v>
      </c>
      <c r="M30" s="188">
        <v>12.3</v>
      </c>
      <c r="N30" s="189">
        <v>32.85</v>
      </c>
      <c r="O30" s="190">
        <v>8.4</v>
      </c>
      <c r="P30" s="189">
        <v>20.61</v>
      </c>
      <c r="Q30" s="191">
        <v>-0.18</v>
      </c>
      <c r="R30" s="189">
        <v>32.1</v>
      </c>
      <c r="S30" s="190">
        <v>-6.2</v>
      </c>
      <c r="T30" s="189">
        <v>18.899999999999999</v>
      </c>
      <c r="U30" s="188">
        <v>-6.8</v>
      </c>
      <c r="V30" s="192">
        <v>8.1829999999999998</v>
      </c>
      <c r="W30" s="166">
        <v>225.1</v>
      </c>
      <c r="X30" s="209">
        <v>347.01</v>
      </c>
      <c r="Y30" s="231" t="str">
        <f>+LOOKUP(B30,COD_FIN!$C$5:$C$59,COD_FIN!$B$5:$B$59)</f>
        <v>HCL</v>
      </c>
      <c r="Z30" s="188">
        <f t="shared" si="6"/>
        <v>225.13599999999994</v>
      </c>
      <c r="AA30" s="187"/>
    </row>
    <row r="31" spans="1:27" x14ac:dyDescent="0.3">
      <c r="A31" s="209">
        <f t="shared" si="7"/>
        <v>21</v>
      </c>
      <c r="B31" s="181">
        <v>3600001</v>
      </c>
      <c r="C31" s="182">
        <v>102877</v>
      </c>
      <c r="D31" s="183" t="s">
        <v>343</v>
      </c>
      <c r="E31" s="184">
        <v>40940</v>
      </c>
      <c r="F31" s="185">
        <v>42887</v>
      </c>
      <c r="G31" s="186">
        <v>58</v>
      </c>
      <c r="H31" s="187">
        <v>287</v>
      </c>
      <c r="I31" s="187">
        <v>49.59</v>
      </c>
      <c r="J31" s="186">
        <v>4</v>
      </c>
      <c r="K31" s="188">
        <v>11.4</v>
      </c>
      <c r="L31" s="189">
        <v>41.262</v>
      </c>
      <c r="M31" s="188">
        <v>7.8</v>
      </c>
      <c r="N31" s="189">
        <v>34.164000000000001</v>
      </c>
      <c r="O31" s="190">
        <v>12.8</v>
      </c>
      <c r="P31" s="189">
        <v>26.675999999999998</v>
      </c>
      <c r="Q31" s="191">
        <v>-0.05</v>
      </c>
      <c r="R31" s="189">
        <v>35.700000000000003</v>
      </c>
      <c r="S31" s="190">
        <v>-5.9</v>
      </c>
      <c r="T31" s="189">
        <v>23.141999999999999</v>
      </c>
      <c r="U31" s="188">
        <v>-5.5</v>
      </c>
      <c r="V31" s="192">
        <v>15.691000000000001</v>
      </c>
      <c r="W31" s="166">
        <v>223.9</v>
      </c>
      <c r="X31" s="209">
        <v>464</v>
      </c>
      <c r="Y31" s="231" t="str">
        <f>+LOOKUP(B31,COD_FIN!$C$5:$C$59,COD_FIN!$B$5:$B$59)</f>
        <v>MOS</v>
      </c>
      <c r="Z31" s="188">
        <f t="shared" si="6"/>
        <v>223.91296000000003</v>
      </c>
      <c r="AA31" s="187"/>
    </row>
    <row r="32" spans="1:27" x14ac:dyDescent="0.3">
      <c r="A32" s="209">
        <f t="shared" si="7"/>
        <v>22</v>
      </c>
      <c r="B32" s="181">
        <v>2840001</v>
      </c>
      <c r="C32" s="182">
        <v>101435</v>
      </c>
      <c r="D32" s="183" t="s">
        <v>345</v>
      </c>
      <c r="E32" s="184">
        <v>40756</v>
      </c>
      <c r="F32" s="185">
        <v>42675</v>
      </c>
      <c r="G32" s="186">
        <v>237</v>
      </c>
      <c r="H32" s="187">
        <v>325</v>
      </c>
      <c r="I32" s="187">
        <v>58.206000000000003</v>
      </c>
      <c r="J32" s="186">
        <v>4</v>
      </c>
      <c r="K32" s="188">
        <v>12.5</v>
      </c>
      <c r="L32" s="189">
        <v>45.305</v>
      </c>
      <c r="M32" s="188">
        <v>11.3</v>
      </c>
      <c r="N32" s="189">
        <v>40.317</v>
      </c>
      <c r="O32" s="190">
        <v>34.299999999999997</v>
      </c>
      <c r="P32" s="189">
        <v>30.794</v>
      </c>
      <c r="Q32" s="191">
        <v>-0.36</v>
      </c>
      <c r="R32" s="189">
        <v>39.200000000000003</v>
      </c>
      <c r="S32" s="190">
        <v>-1.9</v>
      </c>
      <c r="T32" s="189">
        <v>29.5</v>
      </c>
      <c r="U32" s="188">
        <v>-9.9</v>
      </c>
      <c r="V32" s="192">
        <v>18.388999999999999</v>
      </c>
      <c r="W32" s="166">
        <v>217.9</v>
      </c>
      <c r="X32" s="209">
        <v>1313</v>
      </c>
      <c r="Y32" s="231" t="str">
        <f>+LOOKUP(B32,COD_FIN!$C$5:$C$59,COD_FIN!$B$5:$B$59)</f>
        <v>LAP</v>
      </c>
      <c r="Z32" s="188">
        <f t="shared" si="6"/>
        <v>217.85536000000002</v>
      </c>
      <c r="AA32" s="187"/>
    </row>
    <row r="33" spans="1:27" x14ac:dyDescent="0.3">
      <c r="A33" s="209">
        <f t="shared" si="7"/>
        <v>23</v>
      </c>
      <c r="B33" s="181">
        <v>3600001</v>
      </c>
      <c r="C33" s="182">
        <v>101941</v>
      </c>
      <c r="D33" s="183" t="s">
        <v>382</v>
      </c>
      <c r="E33" s="184">
        <v>40817</v>
      </c>
      <c r="F33" s="185">
        <v>42705</v>
      </c>
      <c r="G33" s="186">
        <v>224</v>
      </c>
      <c r="H33" s="187">
        <v>264.10000000000002</v>
      </c>
      <c r="I33" s="187">
        <v>57.334000000000003</v>
      </c>
      <c r="J33" s="186">
        <v>4</v>
      </c>
      <c r="K33" s="188">
        <v>7.1</v>
      </c>
      <c r="L33" s="189">
        <v>50.323</v>
      </c>
      <c r="M33" s="188">
        <v>13</v>
      </c>
      <c r="N33" s="189">
        <v>40.768000000000001</v>
      </c>
      <c r="O33" s="190">
        <v>27.4</v>
      </c>
      <c r="P33" s="189">
        <v>34.58</v>
      </c>
      <c r="Q33" s="191">
        <v>-0.26</v>
      </c>
      <c r="R33" s="189">
        <v>40.9</v>
      </c>
      <c r="S33" s="190">
        <v>-6.5</v>
      </c>
      <c r="T33" s="189">
        <v>25.5</v>
      </c>
      <c r="U33" s="188">
        <v>-6.8</v>
      </c>
      <c r="V33" s="192">
        <v>15.194000000000001</v>
      </c>
      <c r="W33" s="166">
        <v>217</v>
      </c>
      <c r="X33" s="209">
        <v>445</v>
      </c>
      <c r="Y33" s="231" t="str">
        <f>+LOOKUP(B33,COD_FIN!$C$5:$C$59,COD_FIN!$B$5:$B$59)</f>
        <v>MOS</v>
      </c>
      <c r="Z33" s="188">
        <f t="shared" si="6"/>
        <v>217.03327999999999</v>
      </c>
      <c r="AA33" s="187"/>
    </row>
    <row r="34" spans="1:27" x14ac:dyDescent="0.3">
      <c r="A34" s="209">
        <f t="shared" si="7"/>
        <v>24</v>
      </c>
      <c r="B34" s="181">
        <v>3600001</v>
      </c>
      <c r="C34" s="182">
        <v>96195</v>
      </c>
      <c r="D34" s="183">
        <v>5395130872</v>
      </c>
      <c r="E34" s="184">
        <v>39904</v>
      </c>
      <c r="F34" s="185">
        <v>42522</v>
      </c>
      <c r="G34" s="186">
        <v>305</v>
      </c>
      <c r="H34" s="187">
        <v>46.9</v>
      </c>
      <c r="I34" s="187">
        <v>59.73</v>
      </c>
      <c r="J34" s="186">
        <v>6</v>
      </c>
      <c r="K34" s="188">
        <v>12.2</v>
      </c>
      <c r="L34" s="189">
        <v>51.39</v>
      </c>
      <c r="M34" s="188">
        <v>2.5</v>
      </c>
      <c r="N34" s="189">
        <v>40.86</v>
      </c>
      <c r="O34" s="190">
        <v>13.4</v>
      </c>
      <c r="P34" s="189">
        <v>36</v>
      </c>
      <c r="Q34" s="191">
        <v>-0.14000000000000001</v>
      </c>
      <c r="R34" s="189">
        <v>40.1</v>
      </c>
      <c r="S34" s="190">
        <v>1.7</v>
      </c>
      <c r="T34" s="189">
        <v>25.5</v>
      </c>
      <c r="U34" s="188">
        <v>2</v>
      </c>
      <c r="V34" s="192">
        <v>16.878</v>
      </c>
      <c r="W34" s="166">
        <v>207.5</v>
      </c>
      <c r="X34" s="209">
        <v>331</v>
      </c>
      <c r="Y34" s="231" t="str">
        <f>+LOOKUP(B34,COD_FIN!$C$5:$C$59,COD_FIN!$B$5:$B$59)</f>
        <v>MOS</v>
      </c>
      <c r="Z34" s="188">
        <f t="shared" si="6"/>
        <v>207.49536000000001</v>
      </c>
      <c r="AA34" s="187"/>
    </row>
    <row r="35" spans="1:27" x14ac:dyDescent="0.3">
      <c r="A35" s="209">
        <f t="shared" si="7"/>
        <v>25</v>
      </c>
      <c r="B35" s="181">
        <v>3600001</v>
      </c>
      <c r="C35" s="182">
        <v>104593</v>
      </c>
      <c r="D35" s="183" t="s">
        <v>315</v>
      </c>
      <c r="E35" s="184">
        <v>41214</v>
      </c>
      <c r="F35" s="185">
        <v>42491</v>
      </c>
      <c r="G35" s="186">
        <v>305</v>
      </c>
      <c r="H35" s="187">
        <v>77.599999999999994</v>
      </c>
      <c r="I35" s="187">
        <v>54.56</v>
      </c>
      <c r="J35" s="186">
        <v>2</v>
      </c>
      <c r="K35" s="188">
        <v>12.5</v>
      </c>
      <c r="L35" s="189">
        <v>44.55</v>
      </c>
      <c r="M35" s="188">
        <v>6.4</v>
      </c>
      <c r="N35" s="189">
        <v>37.799999999999997</v>
      </c>
      <c r="O35" s="190">
        <v>22.7</v>
      </c>
      <c r="P35" s="189">
        <v>27</v>
      </c>
      <c r="Q35" s="191">
        <v>-0.21</v>
      </c>
      <c r="R35" s="189">
        <v>37.200000000000003</v>
      </c>
      <c r="S35" s="190">
        <v>-4.4000000000000004</v>
      </c>
      <c r="T35" s="189">
        <v>26.4</v>
      </c>
      <c r="U35" s="188">
        <v>-7.9</v>
      </c>
      <c r="V35" s="192">
        <v>13.4505</v>
      </c>
      <c r="W35" s="166">
        <v>203.6</v>
      </c>
      <c r="X35" s="209">
        <v>503</v>
      </c>
      <c r="Y35" s="231" t="str">
        <f>+LOOKUP(B35,COD_FIN!$C$5:$C$59,COD_FIN!$B$5:$B$59)</f>
        <v>MOS</v>
      </c>
      <c r="Z35" s="188">
        <f t="shared" si="6"/>
        <v>203.56543999999997</v>
      </c>
      <c r="AA35" s="187"/>
    </row>
    <row r="36" spans="1:27" x14ac:dyDescent="0.3">
      <c r="A36" s="209">
        <f t="shared" si="7"/>
        <v>26</v>
      </c>
      <c r="B36" s="181">
        <v>3600001</v>
      </c>
      <c r="C36" s="182">
        <v>104595</v>
      </c>
      <c r="D36" s="183" t="s">
        <v>316</v>
      </c>
      <c r="E36" s="184">
        <v>41244</v>
      </c>
      <c r="F36" s="185">
        <v>42705</v>
      </c>
      <c r="G36" s="186">
        <v>219</v>
      </c>
      <c r="H36" s="187">
        <v>460.9</v>
      </c>
      <c r="I36" s="187">
        <v>50.003999999999998</v>
      </c>
      <c r="J36" s="186">
        <v>3</v>
      </c>
      <c r="K36" s="188">
        <v>5.8</v>
      </c>
      <c r="L36" s="189">
        <v>43.966000000000001</v>
      </c>
      <c r="M36" s="188">
        <v>13.4</v>
      </c>
      <c r="N36" s="189">
        <v>35.235999999999997</v>
      </c>
      <c r="O36" s="190">
        <v>33</v>
      </c>
      <c r="P36" s="189">
        <v>29.808</v>
      </c>
      <c r="Q36" s="191">
        <v>7.0000000000000007E-2</v>
      </c>
      <c r="R36" s="189">
        <v>34.799999999999997</v>
      </c>
      <c r="S36" s="190">
        <v>-2.6</v>
      </c>
      <c r="T36" s="189">
        <v>21.3</v>
      </c>
      <c r="U36" s="188">
        <v>-2</v>
      </c>
      <c r="V36" s="192">
        <v>10.98</v>
      </c>
      <c r="W36" s="166">
        <v>203.4</v>
      </c>
      <c r="X36" s="209">
        <v>505</v>
      </c>
      <c r="Y36" s="231" t="str">
        <f>+LOOKUP(B36,COD_FIN!$C$5:$C$59,COD_FIN!$B$5:$B$59)</f>
        <v>MOS</v>
      </c>
      <c r="Z36" s="188">
        <f t="shared" si="6"/>
        <v>203.36416000000006</v>
      </c>
      <c r="AA36" s="187"/>
    </row>
    <row r="37" spans="1:27" x14ac:dyDescent="0.3">
      <c r="A37" s="209">
        <f t="shared" si="7"/>
        <v>27</v>
      </c>
      <c r="B37" s="181">
        <v>2500001</v>
      </c>
      <c r="C37" s="182">
        <v>103516</v>
      </c>
      <c r="D37" s="183" t="s">
        <v>379</v>
      </c>
      <c r="E37" s="184">
        <v>40969</v>
      </c>
      <c r="F37" s="185">
        <v>42736</v>
      </c>
      <c r="G37" s="186">
        <v>228</v>
      </c>
      <c r="H37" s="187">
        <v>18.899999999999999</v>
      </c>
      <c r="I37" s="187">
        <v>52.595999999999997</v>
      </c>
      <c r="J37" s="186">
        <v>2</v>
      </c>
      <c r="K37" s="188">
        <v>13.1</v>
      </c>
      <c r="L37" s="189">
        <v>37.765000000000001</v>
      </c>
      <c r="M37" s="188">
        <v>7.3</v>
      </c>
      <c r="N37" s="189">
        <v>33.448999999999998</v>
      </c>
      <c r="O37" s="190">
        <v>-0.5</v>
      </c>
      <c r="P37" s="189">
        <v>20.085999999999999</v>
      </c>
      <c r="Q37" s="191">
        <v>0.04</v>
      </c>
      <c r="R37" s="189">
        <v>35.4</v>
      </c>
      <c r="S37" s="190">
        <v>-0.3</v>
      </c>
      <c r="T37" s="189">
        <v>25.6</v>
      </c>
      <c r="U37" s="188">
        <v>-5.9</v>
      </c>
      <c r="V37" s="192">
        <v>11.662000000000001</v>
      </c>
      <c r="W37" s="166">
        <v>203.2</v>
      </c>
      <c r="X37" s="209">
        <v>278</v>
      </c>
      <c r="Y37" s="231" t="str">
        <f>+LOOKUP(B37,COD_FIN!$C$5:$C$59,COD_FIN!$B$5:$B$59)</f>
        <v>HCL</v>
      </c>
      <c r="Z37" s="188">
        <f t="shared" si="6"/>
        <v>203.1696</v>
      </c>
      <c r="AA37" s="187"/>
    </row>
    <row r="38" spans="1:27" x14ac:dyDescent="0.3">
      <c r="A38" s="209">
        <f t="shared" si="7"/>
        <v>28</v>
      </c>
      <c r="B38" s="181">
        <v>80001</v>
      </c>
      <c r="C38" s="182">
        <v>100058</v>
      </c>
      <c r="D38" s="183">
        <v>8</v>
      </c>
      <c r="E38" s="184">
        <v>40603</v>
      </c>
      <c r="F38" s="185">
        <v>42736</v>
      </c>
      <c r="G38" s="186">
        <v>215</v>
      </c>
      <c r="H38" s="187">
        <v>535.9</v>
      </c>
      <c r="I38" s="187">
        <v>55.59</v>
      </c>
      <c r="J38" s="186">
        <v>4</v>
      </c>
      <c r="K38" s="188">
        <v>4.5999999999999996</v>
      </c>
      <c r="L38" s="189">
        <v>42.414999999999999</v>
      </c>
      <c r="M38" s="188">
        <v>15.4</v>
      </c>
      <c r="N38" s="189">
        <v>36.125</v>
      </c>
      <c r="O38" s="190">
        <v>28.5</v>
      </c>
      <c r="P38" s="189">
        <v>26.094999999999999</v>
      </c>
      <c r="Q38" s="191">
        <v>-0.19</v>
      </c>
      <c r="R38" s="189">
        <v>32.6</v>
      </c>
      <c r="S38" s="190">
        <v>-2.2999999999999998</v>
      </c>
      <c r="T38" s="189">
        <v>23.265000000000001</v>
      </c>
      <c r="U38" s="188">
        <v>-3.7</v>
      </c>
      <c r="V38" s="192">
        <v>12.993</v>
      </c>
      <c r="W38" s="166">
        <v>197.4</v>
      </c>
      <c r="X38" s="209">
        <v>656</v>
      </c>
      <c r="Y38" s="231" t="str">
        <f>+LOOKUP(B38,COD_FIN!$C$5:$C$59,COD_FIN!$B$5:$B$59)</f>
        <v>SLU</v>
      </c>
      <c r="Z38" s="188">
        <f t="shared" si="6"/>
        <v>197.39039999999997</v>
      </c>
      <c r="AA38" s="187"/>
    </row>
    <row r="39" spans="1:27" x14ac:dyDescent="0.3">
      <c r="A39" s="209">
        <f t="shared" si="7"/>
        <v>29</v>
      </c>
      <c r="B39" s="181">
        <v>102960001</v>
      </c>
      <c r="C39" s="182">
        <v>96727</v>
      </c>
      <c r="D39" s="183" t="s">
        <v>124</v>
      </c>
      <c r="E39" s="184">
        <v>40238</v>
      </c>
      <c r="F39" s="185">
        <v>42430</v>
      </c>
      <c r="G39" s="186">
        <v>305</v>
      </c>
      <c r="H39" s="187">
        <v>406.8</v>
      </c>
      <c r="I39" s="187">
        <v>54.78</v>
      </c>
      <c r="J39" s="186">
        <v>4</v>
      </c>
      <c r="K39" s="188">
        <v>6.4</v>
      </c>
      <c r="L39" s="189">
        <v>35.840000000000003</v>
      </c>
      <c r="M39" s="188">
        <v>13.9</v>
      </c>
      <c r="N39" s="189">
        <v>36.81</v>
      </c>
      <c r="O39" s="190">
        <v>34.5</v>
      </c>
      <c r="P39" s="189">
        <v>22.23</v>
      </c>
      <c r="Q39" s="191">
        <v>-0.04</v>
      </c>
      <c r="R39" s="189">
        <v>32.9</v>
      </c>
      <c r="S39" s="190">
        <v>2</v>
      </c>
      <c r="T39" s="189">
        <v>25.6</v>
      </c>
      <c r="U39" s="188">
        <v>-1.6</v>
      </c>
      <c r="V39" s="192">
        <v>14.839</v>
      </c>
      <c r="W39" s="166">
        <v>194.5</v>
      </c>
      <c r="X39" s="209">
        <v>2861</v>
      </c>
      <c r="Y39" s="231" t="str">
        <f>+LOOKUP(B39,COD_FIN!$C$5:$C$59,COD_FIN!$B$5:$B$59)</f>
        <v>HLM</v>
      </c>
      <c r="Z39" s="188">
        <f t="shared" si="6"/>
        <v>194.48256000000001</v>
      </c>
      <c r="AA39" s="187"/>
    </row>
    <row r="40" spans="1:27" x14ac:dyDescent="0.3">
      <c r="A40" s="209">
        <f t="shared" si="7"/>
        <v>30</v>
      </c>
      <c r="B40" s="181">
        <v>2500001</v>
      </c>
      <c r="C40" s="182">
        <v>89917</v>
      </c>
      <c r="D40" s="183" t="s">
        <v>409</v>
      </c>
      <c r="E40" s="184">
        <v>39052</v>
      </c>
      <c r="F40" s="185">
        <v>42644</v>
      </c>
      <c r="G40" s="186">
        <v>292</v>
      </c>
      <c r="H40" s="187">
        <v>379.5</v>
      </c>
      <c r="I40" s="187">
        <v>54.677</v>
      </c>
      <c r="J40" s="186">
        <v>7</v>
      </c>
      <c r="K40" s="188">
        <v>8</v>
      </c>
      <c r="L40" s="189">
        <v>32.159999999999997</v>
      </c>
      <c r="M40" s="188">
        <v>5.5</v>
      </c>
      <c r="N40" s="189">
        <v>31.28</v>
      </c>
      <c r="O40" s="190">
        <v>5.7</v>
      </c>
      <c r="P40" s="189">
        <v>14.88</v>
      </c>
      <c r="Q40" s="191">
        <v>-0.1</v>
      </c>
      <c r="R40" s="189">
        <v>28.4</v>
      </c>
      <c r="S40" s="190">
        <v>2.7</v>
      </c>
      <c r="T40" s="189">
        <v>27.3</v>
      </c>
      <c r="U40" s="188">
        <v>5.0999999999999996</v>
      </c>
      <c r="V40" s="192">
        <v>17.111999999999998</v>
      </c>
      <c r="W40" s="166">
        <v>191.8</v>
      </c>
      <c r="X40" s="209">
        <v>91.01</v>
      </c>
      <c r="Y40" s="231" t="str">
        <f>+LOOKUP(B40,COD_FIN!$C$5:$C$59,COD_FIN!$B$5:$B$59)</f>
        <v>HCL</v>
      </c>
      <c r="Z40" s="188">
        <f t="shared" si="6"/>
        <v>191.81152000000003</v>
      </c>
      <c r="AA40" s="187"/>
    </row>
    <row r="41" spans="1:27" x14ac:dyDescent="0.3">
      <c r="A41" s="209">
        <f t="shared" si="7"/>
        <v>31</v>
      </c>
      <c r="B41" s="181">
        <v>3010001</v>
      </c>
      <c r="C41" s="182">
        <v>98009</v>
      </c>
      <c r="D41" s="183" t="s">
        <v>125</v>
      </c>
      <c r="E41" s="184">
        <v>40087</v>
      </c>
      <c r="F41" s="185">
        <v>42522</v>
      </c>
      <c r="G41" s="186">
        <v>305</v>
      </c>
      <c r="H41" s="187">
        <v>138.9</v>
      </c>
      <c r="I41" s="187">
        <v>57.2</v>
      </c>
      <c r="J41" s="186">
        <v>4</v>
      </c>
      <c r="K41" s="188">
        <v>9.9</v>
      </c>
      <c r="L41" s="189">
        <v>46.3</v>
      </c>
      <c r="M41" s="188">
        <v>12.1</v>
      </c>
      <c r="N41" s="189">
        <v>47.52</v>
      </c>
      <c r="O41" s="190">
        <v>14.7</v>
      </c>
      <c r="P41" s="189">
        <v>31.02</v>
      </c>
      <c r="Q41" s="191">
        <v>-0.09</v>
      </c>
      <c r="R41" s="189">
        <v>40.700000000000003</v>
      </c>
      <c r="S41" s="190">
        <v>5.7</v>
      </c>
      <c r="T41" s="189">
        <v>28.2</v>
      </c>
      <c r="U41" s="188">
        <v>-3.6</v>
      </c>
      <c r="V41" s="192">
        <v>18.388999999999999</v>
      </c>
      <c r="W41" s="166">
        <v>189.4</v>
      </c>
      <c r="X41" s="209">
        <v>398</v>
      </c>
      <c r="Y41" s="231" t="str">
        <f>+LOOKUP(B41,COD_FIN!$C$5:$C$59,COD_FIN!$B$5:$B$59)</f>
        <v>REN</v>
      </c>
      <c r="Z41" s="188">
        <f t="shared" si="6"/>
        <v>189.42176000000003</v>
      </c>
      <c r="AA41" s="187"/>
    </row>
    <row r="42" spans="1:27" x14ac:dyDescent="0.3">
      <c r="A42" s="209">
        <f t="shared" si="7"/>
        <v>32</v>
      </c>
      <c r="B42" s="181">
        <v>3600001</v>
      </c>
      <c r="C42" s="182">
        <v>102349</v>
      </c>
      <c r="D42" s="183" t="s">
        <v>316</v>
      </c>
      <c r="E42" s="184">
        <v>40909</v>
      </c>
      <c r="F42" s="185">
        <v>42887</v>
      </c>
      <c r="G42" s="186">
        <v>34</v>
      </c>
      <c r="H42" s="187">
        <v>470.1</v>
      </c>
      <c r="I42" s="187">
        <v>48.576000000000001</v>
      </c>
      <c r="J42" s="186">
        <v>4</v>
      </c>
      <c r="K42" s="188">
        <v>10.199999999999999</v>
      </c>
      <c r="L42" s="189">
        <v>49.197000000000003</v>
      </c>
      <c r="M42" s="188">
        <v>9.9</v>
      </c>
      <c r="N42" s="189">
        <v>39.524999999999999</v>
      </c>
      <c r="O42" s="190">
        <v>22.7</v>
      </c>
      <c r="P42" s="189">
        <v>32.549999999999997</v>
      </c>
      <c r="Q42" s="191">
        <v>0.05</v>
      </c>
      <c r="R42" s="189">
        <v>39.6</v>
      </c>
      <c r="S42" s="190">
        <v>-2.7</v>
      </c>
      <c r="T42" s="189">
        <v>20.88</v>
      </c>
      <c r="U42" s="188">
        <v>-6.7</v>
      </c>
      <c r="V42" s="192">
        <v>14.271000000000001</v>
      </c>
      <c r="W42" s="166">
        <v>187.4</v>
      </c>
      <c r="X42" s="209">
        <v>462</v>
      </c>
      <c r="Y42" s="231" t="str">
        <f>+LOOKUP(B42,COD_FIN!$C$5:$C$59,COD_FIN!$B$5:$B$59)</f>
        <v>MOS</v>
      </c>
      <c r="Z42" s="188">
        <f t="shared" si="6"/>
        <v>187.41919999999999</v>
      </c>
      <c r="AA42" s="187"/>
    </row>
    <row r="43" spans="1:27" x14ac:dyDescent="0.3">
      <c r="A43" s="209">
        <f t="shared" si="7"/>
        <v>33</v>
      </c>
      <c r="B43" s="181">
        <v>80001</v>
      </c>
      <c r="C43" s="182">
        <v>103320</v>
      </c>
      <c r="D43" s="183" t="s">
        <v>104</v>
      </c>
      <c r="E43" s="184">
        <v>41030</v>
      </c>
      <c r="F43" s="185">
        <v>42736</v>
      </c>
      <c r="G43" s="186">
        <v>201</v>
      </c>
      <c r="H43" s="187">
        <v>560</v>
      </c>
      <c r="I43" s="187">
        <v>55.426000000000002</v>
      </c>
      <c r="J43" s="186">
        <v>3</v>
      </c>
      <c r="K43" s="188">
        <v>6.2</v>
      </c>
      <c r="L43" s="189">
        <v>37.92</v>
      </c>
      <c r="M43" s="188">
        <v>14.9</v>
      </c>
      <c r="N43" s="189">
        <v>34.72</v>
      </c>
      <c r="O43" s="190">
        <v>25.1</v>
      </c>
      <c r="P43" s="189">
        <v>21.92</v>
      </c>
      <c r="Q43" s="191">
        <v>0.01</v>
      </c>
      <c r="R43" s="189">
        <v>31.7</v>
      </c>
      <c r="S43" s="190">
        <v>2.8</v>
      </c>
      <c r="T43" s="189">
        <v>27.16</v>
      </c>
      <c r="U43" s="188">
        <v>-2</v>
      </c>
      <c r="V43" s="192">
        <v>15.006</v>
      </c>
      <c r="W43" s="166">
        <v>187.3</v>
      </c>
      <c r="X43" s="209">
        <v>683</v>
      </c>
      <c r="Y43" s="231" t="str">
        <f>+LOOKUP(B43,COD_FIN!$C$5:$C$59,COD_FIN!$B$5:$B$59)</f>
        <v>SLU</v>
      </c>
      <c r="Z43" s="188">
        <f t="shared" si="6"/>
        <v>187.27999999999997</v>
      </c>
      <c r="AA43" s="187"/>
    </row>
    <row r="44" spans="1:27" x14ac:dyDescent="0.3">
      <c r="A44" s="209">
        <f t="shared" si="7"/>
        <v>34</v>
      </c>
      <c r="B44" s="181">
        <v>102960001</v>
      </c>
      <c r="C44" s="182">
        <v>100081</v>
      </c>
      <c r="D44" s="183" t="s">
        <v>123</v>
      </c>
      <c r="E44" s="184">
        <v>40575</v>
      </c>
      <c r="F44" s="185">
        <v>42767</v>
      </c>
      <c r="G44" s="186">
        <v>203</v>
      </c>
      <c r="H44" s="187">
        <v>405.2</v>
      </c>
      <c r="I44" s="187">
        <v>57.564</v>
      </c>
      <c r="J44" s="186">
        <v>4</v>
      </c>
      <c r="K44" s="188">
        <v>9.6</v>
      </c>
      <c r="L44" s="189">
        <v>39.04</v>
      </c>
      <c r="M44" s="188">
        <v>12.5</v>
      </c>
      <c r="N44" s="189">
        <v>36.159999999999997</v>
      </c>
      <c r="O44" s="190">
        <v>27</v>
      </c>
      <c r="P44" s="189">
        <v>23.36</v>
      </c>
      <c r="Q44" s="191">
        <v>0</v>
      </c>
      <c r="R44" s="189">
        <v>35.1</v>
      </c>
      <c r="S44" s="190">
        <v>2.6</v>
      </c>
      <c r="T44" s="189">
        <v>31.36</v>
      </c>
      <c r="U44" s="188">
        <v>-5.0999999999999996</v>
      </c>
      <c r="V44" s="192">
        <v>19.382999999999999</v>
      </c>
      <c r="W44" s="166">
        <v>187.2</v>
      </c>
      <c r="X44" s="209">
        <v>2911</v>
      </c>
      <c r="Y44" s="231" t="str">
        <f>+LOOKUP(B44,COD_FIN!$C$5:$C$59,COD_FIN!$B$5:$B$59)</f>
        <v>HLM</v>
      </c>
      <c r="Z44" s="188">
        <f t="shared" si="6"/>
        <v>187.21279999999996</v>
      </c>
      <c r="AA44" s="187"/>
    </row>
    <row r="45" spans="1:27" x14ac:dyDescent="0.3">
      <c r="A45" s="209">
        <f t="shared" si="7"/>
        <v>35</v>
      </c>
      <c r="B45" s="181">
        <v>3600001</v>
      </c>
      <c r="C45" s="182">
        <v>99554</v>
      </c>
      <c r="D45" s="183" t="s">
        <v>298</v>
      </c>
      <c r="E45" s="184">
        <v>40483</v>
      </c>
      <c r="F45" s="185">
        <v>42887</v>
      </c>
      <c r="G45" s="186">
        <v>58</v>
      </c>
      <c r="H45" s="187">
        <v>226.3</v>
      </c>
      <c r="I45" s="187">
        <v>50.192999999999998</v>
      </c>
      <c r="J45" s="186">
        <v>5</v>
      </c>
      <c r="K45" s="188">
        <v>12.2</v>
      </c>
      <c r="L45" s="189">
        <v>44.155999999999999</v>
      </c>
      <c r="M45" s="188">
        <v>4.9000000000000004</v>
      </c>
      <c r="N45" s="189">
        <v>35.869999999999997</v>
      </c>
      <c r="O45" s="190">
        <v>21.8</v>
      </c>
      <c r="P45" s="189">
        <v>31.28</v>
      </c>
      <c r="Q45" s="191">
        <v>-0.04</v>
      </c>
      <c r="R45" s="189">
        <v>37</v>
      </c>
      <c r="S45" s="190">
        <v>1.7</v>
      </c>
      <c r="T45" s="189">
        <v>24.03</v>
      </c>
      <c r="U45" s="188">
        <v>-2.5</v>
      </c>
      <c r="V45" s="192">
        <v>16.88</v>
      </c>
      <c r="W45" s="166">
        <v>182.4</v>
      </c>
      <c r="X45" s="209">
        <v>402</v>
      </c>
      <c r="Y45" s="231" t="str">
        <f>+LOOKUP(B45,COD_FIN!$C$5:$C$59,COD_FIN!$B$5:$B$59)</f>
        <v>MOS</v>
      </c>
      <c r="Z45" s="188">
        <f t="shared" si="6"/>
        <v>182.38048000000001</v>
      </c>
      <c r="AA45" s="187"/>
    </row>
    <row r="46" spans="1:27" x14ac:dyDescent="0.3">
      <c r="A46" s="209">
        <f t="shared" si="7"/>
        <v>36</v>
      </c>
      <c r="B46" s="181">
        <v>3600001</v>
      </c>
      <c r="C46" s="182">
        <v>105152</v>
      </c>
      <c r="D46" s="183" t="s">
        <v>341</v>
      </c>
      <c r="E46" s="184">
        <v>41426</v>
      </c>
      <c r="F46" s="185">
        <v>42614</v>
      </c>
      <c r="G46" s="186">
        <v>305</v>
      </c>
      <c r="H46" s="187">
        <v>285.8</v>
      </c>
      <c r="I46" s="187">
        <v>49.06</v>
      </c>
      <c r="J46" s="186">
        <v>2</v>
      </c>
      <c r="K46" s="188">
        <v>10.199999999999999</v>
      </c>
      <c r="L46" s="189">
        <v>45.314999999999998</v>
      </c>
      <c r="M46" s="188">
        <v>9</v>
      </c>
      <c r="N46" s="189">
        <v>36.005000000000003</v>
      </c>
      <c r="O46" s="190">
        <v>23.1</v>
      </c>
      <c r="P46" s="189">
        <v>29.355</v>
      </c>
      <c r="Q46" s="191">
        <v>-0.12</v>
      </c>
      <c r="R46" s="189">
        <v>35.6</v>
      </c>
      <c r="S46" s="190">
        <v>0.3</v>
      </c>
      <c r="T46" s="189">
        <v>21</v>
      </c>
      <c r="U46" s="188">
        <v>-5.6</v>
      </c>
      <c r="V46" s="192">
        <v>9.8979999999999997</v>
      </c>
      <c r="W46" s="166">
        <v>178.6</v>
      </c>
      <c r="X46" s="209">
        <v>551</v>
      </c>
      <c r="Y46" s="231" t="str">
        <f>+LOOKUP(B46,COD_FIN!$C$5:$C$59,COD_FIN!$B$5:$B$59)</f>
        <v>MOS</v>
      </c>
      <c r="Z46" s="188">
        <f t="shared" si="6"/>
        <v>178.59391999999997</v>
      </c>
      <c r="AA46" s="187"/>
    </row>
    <row r="47" spans="1:27" x14ac:dyDescent="0.3">
      <c r="A47" s="209">
        <f t="shared" si="7"/>
        <v>37</v>
      </c>
      <c r="B47" s="181">
        <v>80001</v>
      </c>
      <c r="C47" s="182">
        <v>91822</v>
      </c>
      <c r="D47" s="183" t="s">
        <v>346</v>
      </c>
      <c r="E47" s="184">
        <v>39356</v>
      </c>
      <c r="F47" s="185">
        <v>42491</v>
      </c>
      <c r="G47" s="186">
        <v>305</v>
      </c>
      <c r="H47" s="187">
        <v>95</v>
      </c>
      <c r="I47" s="187">
        <v>61.04</v>
      </c>
      <c r="J47" s="186">
        <v>7</v>
      </c>
      <c r="K47" s="188">
        <v>5.7</v>
      </c>
      <c r="L47" s="189">
        <v>50.195999999999998</v>
      </c>
      <c r="M47" s="188">
        <v>7.3</v>
      </c>
      <c r="N47" s="189">
        <v>42.008000000000003</v>
      </c>
      <c r="O47" s="190">
        <v>17.5</v>
      </c>
      <c r="P47" s="189">
        <v>33.463999999999999</v>
      </c>
      <c r="Q47" s="191">
        <v>-0.02</v>
      </c>
      <c r="R47" s="189">
        <v>39.9</v>
      </c>
      <c r="S47" s="190">
        <v>-2.2000000000000002</v>
      </c>
      <c r="T47" s="189">
        <v>32.200000000000003</v>
      </c>
      <c r="U47" s="188">
        <v>1.2</v>
      </c>
      <c r="V47" s="192">
        <v>22.172000000000001</v>
      </c>
      <c r="W47" s="166">
        <v>178.6</v>
      </c>
      <c r="X47" s="209">
        <v>625</v>
      </c>
      <c r="Y47" s="231" t="str">
        <f>+LOOKUP(B47,COD_FIN!$C$5:$C$59,COD_FIN!$B$5:$B$59)</f>
        <v>SLU</v>
      </c>
      <c r="Z47" s="188">
        <f t="shared" si="6"/>
        <v>178.63936000000001</v>
      </c>
      <c r="AA47" s="187"/>
    </row>
    <row r="48" spans="1:27" x14ac:dyDescent="0.3">
      <c r="A48" s="209">
        <f t="shared" si="7"/>
        <v>38</v>
      </c>
      <c r="B48" s="181">
        <v>3600001</v>
      </c>
      <c r="C48" s="182">
        <v>99532</v>
      </c>
      <c r="D48" s="183" t="s">
        <v>298</v>
      </c>
      <c r="E48" s="184">
        <v>40513</v>
      </c>
      <c r="F48" s="185">
        <v>42491</v>
      </c>
      <c r="G48" s="186">
        <v>305</v>
      </c>
      <c r="H48" s="187">
        <v>39.700000000000003</v>
      </c>
      <c r="I48" s="187">
        <v>53.423999999999999</v>
      </c>
      <c r="J48" s="186">
        <v>4</v>
      </c>
      <c r="K48" s="188">
        <v>10.199999999999999</v>
      </c>
      <c r="L48" s="189">
        <v>47.88</v>
      </c>
      <c r="M48" s="188">
        <v>7.2</v>
      </c>
      <c r="N48" s="189">
        <v>38.07</v>
      </c>
      <c r="O48" s="190">
        <v>21.2</v>
      </c>
      <c r="P48" s="189">
        <v>32.76</v>
      </c>
      <c r="Q48" s="191">
        <v>0.09</v>
      </c>
      <c r="R48" s="189">
        <v>37.9</v>
      </c>
      <c r="S48" s="190">
        <v>-0.3</v>
      </c>
      <c r="T48" s="189">
        <v>24.9</v>
      </c>
      <c r="U48" s="188">
        <v>-3.9</v>
      </c>
      <c r="V48" s="192">
        <v>14.91</v>
      </c>
      <c r="W48" s="166">
        <v>177.6</v>
      </c>
      <c r="X48" s="209">
        <v>407</v>
      </c>
      <c r="Y48" s="231" t="str">
        <f>+LOOKUP(B48,COD_FIN!$C$5:$C$59,COD_FIN!$B$5:$B$59)</f>
        <v>MOS</v>
      </c>
      <c r="Z48" s="188">
        <f t="shared" si="6"/>
        <v>177.58815999999999</v>
      </c>
      <c r="AA48" s="187"/>
    </row>
    <row r="49" spans="1:27" x14ac:dyDescent="0.3">
      <c r="A49" s="209">
        <f t="shared" si="7"/>
        <v>39</v>
      </c>
      <c r="B49" s="181">
        <v>3600001</v>
      </c>
      <c r="C49" s="182">
        <v>104642</v>
      </c>
      <c r="D49" s="183" t="s">
        <v>410</v>
      </c>
      <c r="E49" s="184">
        <v>41334</v>
      </c>
      <c r="F49" s="185">
        <v>42887</v>
      </c>
      <c r="G49" s="186">
        <v>38</v>
      </c>
      <c r="H49" s="187">
        <v>278.7</v>
      </c>
      <c r="I49" s="187">
        <v>39.311999999999998</v>
      </c>
      <c r="J49" s="186">
        <v>3</v>
      </c>
      <c r="K49" s="188">
        <v>13.7</v>
      </c>
      <c r="L49" s="189">
        <v>42.465000000000003</v>
      </c>
      <c r="M49" s="188">
        <v>3.6</v>
      </c>
      <c r="N49" s="189">
        <v>32.869999999999997</v>
      </c>
      <c r="O49" s="190">
        <v>3.7</v>
      </c>
      <c r="P49" s="189">
        <v>24.795000000000002</v>
      </c>
      <c r="Q49" s="191">
        <v>-0.16</v>
      </c>
      <c r="R49" s="189">
        <v>31.9</v>
      </c>
      <c r="S49" s="190">
        <v>-1</v>
      </c>
      <c r="T49" s="189">
        <v>13.529</v>
      </c>
      <c r="U49" s="188">
        <v>-6.5</v>
      </c>
      <c r="V49" s="192">
        <v>8.4789999999999992</v>
      </c>
      <c r="W49" s="166">
        <v>175.2</v>
      </c>
      <c r="X49" s="209">
        <v>531</v>
      </c>
      <c r="Y49" s="231" t="str">
        <f>+LOOKUP(B49,COD_FIN!$C$5:$C$59,COD_FIN!$B$5:$B$59)</f>
        <v>MOS</v>
      </c>
      <c r="Z49" s="188">
        <f t="shared" si="6"/>
        <v>175.23231999999999</v>
      </c>
      <c r="AA49" s="187"/>
    </row>
    <row r="50" spans="1:27" x14ac:dyDescent="0.3">
      <c r="A50" s="209">
        <f t="shared" si="7"/>
        <v>40</v>
      </c>
      <c r="B50" s="181">
        <v>3600001</v>
      </c>
      <c r="C50" s="182">
        <v>103618</v>
      </c>
      <c r="D50" s="183" t="s">
        <v>342</v>
      </c>
      <c r="E50" s="184">
        <v>41122</v>
      </c>
      <c r="F50" s="185">
        <v>42795</v>
      </c>
      <c r="G50" s="186">
        <v>139</v>
      </c>
      <c r="H50" s="187">
        <v>555.6</v>
      </c>
      <c r="I50" s="187">
        <v>46.865000000000002</v>
      </c>
      <c r="J50" s="186">
        <v>3</v>
      </c>
      <c r="K50" s="188">
        <v>10.8</v>
      </c>
      <c r="L50" s="189">
        <v>40.152000000000001</v>
      </c>
      <c r="M50" s="188">
        <v>8.1999999999999993</v>
      </c>
      <c r="N50" s="189">
        <v>30.911999999999999</v>
      </c>
      <c r="O50" s="190">
        <v>25.6</v>
      </c>
      <c r="P50" s="189">
        <v>24.948</v>
      </c>
      <c r="Q50" s="191">
        <v>-0.19</v>
      </c>
      <c r="R50" s="189">
        <v>33.1</v>
      </c>
      <c r="S50" s="190">
        <v>3.7</v>
      </c>
      <c r="T50" s="189">
        <v>19.7</v>
      </c>
      <c r="U50" s="188">
        <v>-3.3</v>
      </c>
      <c r="V50" s="192">
        <v>10.553000000000001</v>
      </c>
      <c r="W50" s="166">
        <v>173.5</v>
      </c>
      <c r="X50" s="209">
        <v>494</v>
      </c>
      <c r="Y50" s="231" t="str">
        <f>+LOOKUP(B50,COD_FIN!$C$5:$C$59,COD_FIN!$B$5:$B$59)</f>
        <v>MOS</v>
      </c>
      <c r="Z50" s="188">
        <f t="shared" si="6"/>
        <v>173.50975999999997</v>
      </c>
      <c r="AA50" s="187"/>
    </row>
    <row r="51" spans="1:27" x14ac:dyDescent="0.3">
      <c r="A51" s="209">
        <f t="shared" si="7"/>
        <v>41</v>
      </c>
      <c r="B51" s="181">
        <v>2840001</v>
      </c>
      <c r="C51" s="182">
        <v>106426</v>
      </c>
      <c r="D51" s="183" t="s">
        <v>411</v>
      </c>
      <c r="E51" s="184">
        <v>41579</v>
      </c>
      <c r="F51" s="185">
        <v>42795</v>
      </c>
      <c r="G51" s="186">
        <v>110</v>
      </c>
      <c r="H51" s="187">
        <v>-113.6</v>
      </c>
      <c r="I51" s="187">
        <v>39.01</v>
      </c>
      <c r="J51" s="186">
        <v>2</v>
      </c>
      <c r="K51" s="188">
        <v>10</v>
      </c>
      <c r="L51" s="189">
        <v>32.704000000000001</v>
      </c>
      <c r="M51" s="188">
        <v>12</v>
      </c>
      <c r="N51" s="189">
        <v>25.039000000000001</v>
      </c>
      <c r="O51" s="190">
        <v>34.4</v>
      </c>
      <c r="P51" s="189">
        <v>20.148</v>
      </c>
      <c r="Q51" s="191">
        <v>7.0000000000000007E-2</v>
      </c>
      <c r="R51" s="189">
        <v>32.200000000000003</v>
      </c>
      <c r="S51" s="190">
        <v>3.1</v>
      </c>
      <c r="T51" s="189">
        <v>16.5</v>
      </c>
      <c r="U51" s="188">
        <v>-7.4</v>
      </c>
      <c r="V51" s="192">
        <v>8.4770000000000003</v>
      </c>
      <c r="W51" s="166">
        <v>172</v>
      </c>
      <c r="X51" s="209">
        <v>1405</v>
      </c>
      <c r="Y51" s="231" t="str">
        <f>+LOOKUP(B51,COD_FIN!$C$5:$C$59,COD_FIN!$B$5:$B$59)</f>
        <v>LAP</v>
      </c>
      <c r="Z51" s="188">
        <f t="shared" si="6"/>
        <v>172.0128</v>
      </c>
      <c r="AA51" s="187"/>
    </row>
    <row r="52" spans="1:27" x14ac:dyDescent="0.3">
      <c r="A52" s="209">
        <f t="shared" si="7"/>
        <v>42</v>
      </c>
      <c r="B52" s="181">
        <v>3600001</v>
      </c>
      <c r="C52" s="182">
        <v>103607</v>
      </c>
      <c r="D52" s="183" t="s">
        <v>316</v>
      </c>
      <c r="E52" s="184">
        <v>41061</v>
      </c>
      <c r="F52" s="185">
        <v>42644</v>
      </c>
      <c r="G52" s="186">
        <v>283</v>
      </c>
      <c r="H52" s="187">
        <v>293.7</v>
      </c>
      <c r="I52" s="187">
        <v>52.36</v>
      </c>
      <c r="J52" s="186">
        <v>3</v>
      </c>
      <c r="K52" s="188">
        <v>8.6</v>
      </c>
      <c r="L52" s="189">
        <v>49.276000000000003</v>
      </c>
      <c r="M52" s="188">
        <v>10.7</v>
      </c>
      <c r="N52" s="189">
        <v>38.703000000000003</v>
      </c>
      <c r="O52" s="190">
        <v>27.4</v>
      </c>
      <c r="P52" s="189">
        <v>32.591999999999999</v>
      </c>
      <c r="Q52" s="191">
        <v>-0.12</v>
      </c>
      <c r="R52" s="189">
        <v>38</v>
      </c>
      <c r="S52" s="190">
        <v>-2.4</v>
      </c>
      <c r="T52" s="189">
        <v>22.5</v>
      </c>
      <c r="U52" s="188">
        <v>-7.8</v>
      </c>
      <c r="V52" s="192">
        <v>13.176</v>
      </c>
      <c r="W52" s="166">
        <v>171.4</v>
      </c>
      <c r="X52" s="209">
        <v>481</v>
      </c>
      <c r="Y52" s="231" t="str">
        <f>+LOOKUP(B52,COD_FIN!$C$5:$C$59,COD_FIN!$B$5:$B$59)</f>
        <v>MOS</v>
      </c>
      <c r="Z52" s="188">
        <f t="shared" si="6"/>
        <v>171.38655999999997</v>
      </c>
      <c r="AA52" s="187"/>
    </row>
    <row r="53" spans="1:27" x14ac:dyDescent="0.3">
      <c r="A53" s="209">
        <f t="shared" si="7"/>
        <v>43</v>
      </c>
      <c r="B53" s="181">
        <v>3600001</v>
      </c>
      <c r="C53" s="182">
        <v>103965</v>
      </c>
      <c r="D53" s="183" t="s">
        <v>109</v>
      </c>
      <c r="E53" s="184">
        <v>41183</v>
      </c>
      <c r="F53" s="185">
        <v>42583</v>
      </c>
      <c r="G53" s="186">
        <v>305</v>
      </c>
      <c r="H53" s="187">
        <v>266.2</v>
      </c>
      <c r="I53" s="187">
        <v>51.26</v>
      </c>
      <c r="J53" s="186">
        <v>2</v>
      </c>
      <c r="K53" s="188">
        <v>9.1</v>
      </c>
      <c r="L53" s="189">
        <v>44.1</v>
      </c>
      <c r="M53" s="188">
        <v>8.1</v>
      </c>
      <c r="N53" s="189">
        <v>35.909999999999997</v>
      </c>
      <c r="O53" s="190">
        <v>9.6999999999999993</v>
      </c>
      <c r="P53" s="189">
        <v>28.89</v>
      </c>
      <c r="Q53" s="191">
        <v>-0.16</v>
      </c>
      <c r="R53" s="189">
        <v>36.4</v>
      </c>
      <c r="S53" s="190">
        <v>-0.2</v>
      </c>
      <c r="T53" s="189">
        <v>22</v>
      </c>
      <c r="U53" s="188">
        <v>-4.5</v>
      </c>
      <c r="V53" s="192">
        <v>10.78</v>
      </c>
      <c r="W53" s="166">
        <v>169.6</v>
      </c>
      <c r="X53" s="209">
        <v>498</v>
      </c>
      <c r="Y53" s="231" t="str">
        <f>+LOOKUP(B53,COD_FIN!$C$5:$C$59,COD_FIN!$B$5:$B$59)</f>
        <v>MOS</v>
      </c>
      <c r="Z53" s="188">
        <f t="shared" si="6"/>
        <v>169.62112000000002</v>
      </c>
      <c r="AA53" s="187"/>
    </row>
    <row r="54" spans="1:27" x14ac:dyDescent="0.3">
      <c r="A54" s="209">
        <f t="shared" si="7"/>
        <v>44</v>
      </c>
      <c r="B54" s="181">
        <v>2500001</v>
      </c>
      <c r="C54" s="182">
        <v>103523</v>
      </c>
      <c r="D54" s="183" t="s">
        <v>379</v>
      </c>
      <c r="E54" s="184">
        <v>41030</v>
      </c>
      <c r="F54" s="185">
        <v>42614</v>
      </c>
      <c r="G54" s="186">
        <v>261</v>
      </c>
      <c r="H54" s="187">
        <v>79.900000000000006</v>
      </c>
      <c r="I54" s="187">
        <v>52.576000000000001</v>
      </c>
      <c r="J54" s="186">
        <v>3</v>
      </c>
      <c r="K54" s="188">
        <v>9.1999999999999993</v>
      </c>
      <c r="L54" s="189">
        <v>37.201999999999998</v>
      </c>
      <c r="M54" s="188">
        <v>5.8</v>
      </c>
      <c r="N54" s="189">
        <v>35.6</v>
      </c>
      <c r="O54" s="190">
        <v>2.4</v>
      </c>
      <c r="P54" s="189">
        <v>18.245000000000001</v>
      </c>
      <c r="Q54" s="191">
        <v>-0.17</v>
      </c>
      <c r="R54" s="189">
        <v>34.9</v>
      </c>
      <c r="S54" s="190">
        <v>-3.8</v>
      </c>
      <c r="T54" s="189">
        <v>26.1</v>
      </c>
      <c r="U54" s="188">
        <v>-5.4</v>
      </c>
      <c r="V54" s="192">
        <v>15.016500000000001</v>
      </c>
      <c r="W54" s="166">
        <v>168.6</v>
      </c>
      <c r="X54" s="209">
        <v>285.01</v>
      </c>
      <c r="Y54" s="231" t="str">
        <f>+LOOKUP(B54,COD_FIN!$C$5:$C$59,COD_FIN!$B$5:$B$59)</f>
        <v>HCL</v>
      </c>
      <c r="Z54" s="188">
        <f t="shared" si="6"/>
        <v>168.62047999999999</v>
      </c>
      <c r="AA54" s="187"/>
    </row>
    <row r="55" spans="1:27" x14ac:dyDescent="0.3">
      <c r="A55" s="209">
        <f t="shared" si="7"/>
        <v>45</v>
      </c>
      <c r="B55" s="181">
        <v>3600001</v>
      </c>
      <c r="C55" s="182">
        <v>104603</v>
      </c>
      <c r="D55" s="183" t="s">
        <v>378</v>
      </c>
      <c r="E55" s="184">
        <v>41275</v>
      </c>
      <c r="F55" s="185">
        <v>42644</v>
      </c>
      <c r="G55" s="186">
        <v>281</v>
      </c>
      <c r="H55" s="187">
        <v>440.3</v>
      </c>
      <c r="I55" s="187">
        <v>54.34</v>
      </c>
      <c r="J55" s="186">
        <v>2</v>
      </c>
      <c r="K55" s="188">
        <v>10.1</v>
      </c>
      <c r="L55" s="189">
        <v>45.63</v>
      </c>
      <c r="M55" s="188">
        <v>7.5</v>
      </c>
      <c r="N55" s="189">
        <v>38.25</v>
      </c>
      <c r="O55" s="190">
        <v>22.5</v>
      </c>
      <c r="P55" s="189">
        <v>29.88</v>
      </c>
      <c r="Q55" s="191">
        <v>0.04</v>
      </c>
      <c r="R55" s="189">
        <v>38.799999999999997</v>
      </c>
      <c r="S55" s="190">
        <v>0.5</v>
      </c>
      <c r="T55" s="189">
        <v>26</v>
      </c>
      <c r="U55" s="188">
        <v>-3.8</v>
      </c>
      <c r="V55" s="192">
        <v>12.005000000000001</v>
      </c>
      <c r="W55" s="166">
        <v>167.6</v>
      </c>
      <c r="X55" s="209">
        <v>514</v>
      </c>
      <c r="Y55" s="231" t="str">
        <f>+LOOKUP(B55,COD_FIN!$C$5:$C$59,COD_FIN!$B$5:$B$59)</f>
        <v>MOS</v>
      </c>
      <c r="Z55" s="188">
        <f t="shared" si="6"/>
        <v>167.62400000000002</v>
      </c>
      <c r="AA55" s="187"/>
    </row>
    <row r="56" spans="1:27" x14ac:dyDescent="0.3">
      <c r="A56" s="209">
        <f t="shared" si="7"/>
        <v>46</v>
      </c>
      <c r="B56" s="181">
        <v>102960001</v>
      </c>
      <c r="C56" s="182">
        <v>99232</v>
      </c>
      <c r="D56" s="183" t="s">
        <v>123</v>
      </c>
      <c r="E56" s="184">
        <v>40391</v>
      </c>
      <c r="F56" s="185">
        <v>42767</v>
      </c>
      <c r="G56" s="186">
        <v>196</v>
      </c>
      <c r="H56" s="187">
        <v>440</v>
      </c>
      <c r="I56" s="187">
        <v>62.64</v>
      </c>
      <c r="J56" s="186">
        <v>5</v>
      </c>
      <c r="K56" s="188">
        <v>7.2</v>
      </c>
      <c r="L56" s="189">
        <v>45.18</v>
      </c>
      <c r="M56" s="188">
        <v>14.6</v>
      </c>
      <c r="N56" s="189">
        <v>44.01</v>
      </c>
      <c r="O56" s="190">
        <v>27.8</v>
      </c>
      <c r="P56" s="189">
        <v>25.83</v>
      </c>
      <c r="Q56" s="191">
        <v>-0.05</v>
      </c>
      <c r="R56" s="189">
        <v>39.1</v>
      </c>
      <c r="S56" s="190">
        <v>2.9</v>
      </c>
      <c r="T56" s="189">
        <v>34.1</v>
      </c>
      <c r="U56" s="188">
        <v>-5.9</v>
      </c>
      <c r="V56" s="192">
        <v>23.28</v>
      </c>
      <c r="W56" s="166">
        <v>166.6</v>
      </c>
      <c r="X56" s="209">
        <v>2888</v>
      </c>
      <c r="Y56" s="231" t="str">
        <f>+LOOKUP(B56,COD_FIN!$C$5:$C$59,COD_FIN!$B$5:$B$59)</f>
        <v>HLM</v>
      </c>
      <c r="Z56" s="188">
        <f t="shared" si="6"/>
        <v>166.55424000000002</v>
      </c>
      <c r="AA56" s="187"/>
    </row>
    <row r="57" spans="1:27" x14ac:dyDescent="0.3">
      <c r="A57" s="209">
        <f t="shared" si="7"/>
        <v>47</v>
      </c>
      <c r="B57" s="181">
        <v>106500002</v>
      </c>
      <c r="C57" s="182">
        <v>96426</v>
      </c>
      <c r="D57" s="183" t="s">
        <v>393</v>
      </c>
      <c r="E57" s="184">
        <v>40087</v>
      </c>
      <c r="F57" s="185">
        <v>42522</v>
      </c>
      <c r="G57" s="186">
        <v>305</v>
      </c>
      <c r="H57" s="187">
        <v>239</v>
      </c>
      <c r="I57" s="187">
        <v>60.5</v>
      </c>
      <c r="J57" s="186">
        <v>5</v>
      </c>
      <c r="K57" s="188">
        <v>8.9</v>
      </c>
      <c r="L57" s="189">
        <v>49.68</v>
      </c>
      <c r="M57" s="188">
        <v>6.9</v>
      </c>
      <c r="N57" s="189">
        <v>42.3</v>
      </c>
      <c r="O57" s="190">
        <v>25.4</v>
      </c>
      <c r="P57" s="189">
        <v>33.119999999999997</v>
      </c>
      <c r="Q57" s="191">
        <v>-0.26</v>
      </c>
      <c r="R57" s="189">
        <v>41.2</v>
      </c>
      <c r="S57" s="190">
        <v>-0.3</v>
      </c>
      <c r="T57" s="189">
        <v>31.5</v>
      </c>
      <c r="U57" s="188">
        <v>-3.8</v>
      </c>
      <c r="V57" s="192">
        <v>20.72</v>
      </c>
      <c r="W57" s="166">
        <v>166.3</v>
      </c>
      <c r="X57" s="209">
        <v>678</v>
      </c>
      <c r="Y57" s="231" t="str">
        <f>+LOOKUP(B57,COD_FIN!$C$5:$C$59,COD_FIN!$B$5:$B$59)</f>
        <v>GVI</v>
      </c>
      <c r="Z57" s="188">
        <f t="shared" si="6"/>
        <v>166.27200000000002</v>
      </c>
      <c r="AA57" s="187"/>
    </row>
    <row r="58" spans="1:27" x14ac:dyDescent="0.3">
      <c r="A58" s="209">
        <f t="shared" si="7"/>
        <v>48</v>
      </c>
      <c r="B58" s="181">
        <v>3600001</v>
      </c>
      <c r="C58" s="182">
        <v>104612</v>
      </c>
      <c r="D58" s="183" t="s">
        <v>381</v>
      </c>
      <c r="E58" s="184">
        <v>41306</v>
      </c>
      <c r="F58" s="185">
        <v>42887</v>
      </c>
      <c r="G58" s="186">
        <v>52</v>
      </c>
      <c r="H58" s="187">
        <v>366.2</v>
      </c>
      <c r="I58" s="187">
        <v>41.029000000000003</v>
      </c>
      <c r="J58" s="186">
        <v>3</v>
      </c>
      <c r="K58" s="188">
        <v>3.6</v>
      </c>
      <c r="L58" s="189">
        <v>36.450000000000003</v>
      </c>
      <c r="M58" s="188">
        <v>14.3</v>
      </c>
      <c r="N58" s="189">
        <v>28.725000000000001</v>
      </c>
      <c r="O58" s="190">
        <v>36.700000000000003</v>
      </c>
      <c r="P58" s="189">
        <v>23.324999999999999</v>
      </c>
      <c r="Q58" s="191">
        <v>-0.19</v>
      </c>
      <c r="R58" s="189">
        <v>34.5</v>
      </c>
      <c r="S58" s="190">
        <v>-3.2</v>
      </c>
      <c r="T58" s="189">
        <v>18.094000000000001</v>
      </c>
      <c r="U58" s="188">
        <v>-5.6</v>
      </c>
      <c r="V58" s="192">
        <v>11.285</v>
      </c>
      <c r="W58" s="166">
        <v>164.6</v>
      </c>
      <c r="X58" s="209">
        <v>524</v>
      </c>
      <c r="Y58" s="231" t="str">
        <f>+LOOKUP(B58,COD_FIN!$C$5:$C$59,COD_FIN!$B$5:$B$59)</f>
        <v>MOS</v>
      </c>
      <c r="Z58" s="188">
        <f t="shared" si="6"/>
        <v>164.64768000000004</v>
      </c>
      <c r="AA58" s="187"/>
    </row>
    <row r="59" spans="1:27" x14ac:dyDescent="0.3">
      <c r="A59" s="209">
        <f t="shared" si="7"/>
        <v>49</v>
      </c>
      <c r="B59" s="181">
        <v>3600001</v>
      </c>
      <c r="C59" s="182">
        <v>104602</v>
      </c>
      <c r="D59" s="183" t="s">
        <v>412</v>
      </c>
      <c r="E59" s="184">
        <v>41275</v>
      </c>
      <c r="F59" s="185">
        <v>42826</v>
      </c>
      <c r="G59" s="186">
        <v>110</v>
      </c>
      <c r="H59" s="187">
        <v>53.7</v>
      </c>
      <c r="I59" s="187">
        <v>49.5</v>
      </c>
      <c r="J59" s="186">
        <v>3</v>
      </c>
      <c r="K59" s="188">
        <v>11.2</v>
      </c>
      <c r="L59" s="189">
        <v>41.552999999999997</v>
      </c>
      <c r="M59" s="188">
        <v>4.3</v>
      </c>
      <c r="N59" s="189">
        <v>34.777000000000001</v>
      </c>
      <c r="O59" s="190">
        <v>3.5</v>
      </c>
      <c r="P59" s="189">
        <v>26.145</v>
      </c>
      <c r="Q59" s="191">
        <v>-0.12</v>
      </c>
      <c r="R59" s="189">
        <v>38.9</v>
      </c>
      <c r="S59" s="190">
        <v>-5.8</v>
      </c>
      <c r="T59" s="189">
        <v>22.6</v>
      </c>
      <c r="U59" s="188">
        <v>-8.6</v>
      </c>
      <c r="V59" s="192">
        <v>12.627000000000001</v>
      </c>
      <c r="W59" s="166">
        <v>164.3</v>
      </c>
      <c r="X59" s="209">
        <v>513</v>
      </c>
      <c r="Y59" s="231" t="str">
        <f>+LOOKUP(B59,COD_FIN!$C$5:$C$59,COD_FIN!$B$5:$B$59)</f>
        <v>MOS</v>
      </c>
      <c r="Z59" s="188">
        <f t="shared" si="6"/>
        <v>164.25952000000001</v>
      </c>
      <c r="AA59" s="187"/>
    </row>
    <row r="60" spans="1:27" x14ac:dyDescent="0.3">
      <c r="A60" s="209">
        <f t="shared" si="7"/>
        <v>50</v>
      </c>
      <c r="B60" s="181">
        <v>3600001</v>
      </c>
      <c r="C60" s="182">
        <v>101201</v>
      </c>
      <c r="D60" s="183" t="s">
        <v>270</v>
      </c>
      <c r="E60" s="184">
        <v>40725</v>
      </c>
      <c r="F60" s="185">
        <v>42614</v>
      </c>
      <c r="G60" s="186">
        <v>278</v>
      </c>
      <c r="H60" s="187">
        <v>610.79999999999995</v>
      </c>
      <c r="I60" s="187">
        <v>55</v>
      </c>
      <c r="J60" s="186">
        <v>4</v>
      </c>
      <c r="K60" s="188">
        <v>6.3</v>
      </c>
      <c r="L60" s="189">
        <v>50.44</v>
      </c>
      <c r="M60" s="188">
        <v>8.3000000000000007</v>
      </c>
      <c r="N60" s="189">
        <v>40.643000000000001</v>
      </c>
      <c r="O60" s="190">
        <v>33</v>
      </c>
      <c r="P60" s="189">
        <v>32.700000000000003</v>
      </c>
      <c r="Q60" s="191">
        <v>-0.1</v>
      </c>
      <c r="R60" s="189">
        <v>36.5</v>
      </c>
      <c r="S60" s="190">
        <v>-5.8</v>
      </c>
      <c r="T60" s="189">
        <v>24.3</v>
      </c>
      <c r="U60" s="188">
        <v>-4.3</v>
      </c>
      <c r="V60" s="192">
        <v>13.561</v>
      </c>
      <c r="W60" s="166">
        <v>162.6</v>
      </c>
      <c r="X60" s="209">
        <v>435</v>
      </c>
      <c r="Y60" s="231" t="str">
        <f>+LOOKUP(B60,COD_FIN!$C$5:$C$59,COD_FIN!$B$5:$B$59)</f>
        <v>MOS</v>
      </c>
      <c r="Z60" s="188">
        <f t="shared" si="6"/>
        <v>162.56768</v>
      </c>
      <c r="AA60" s="187"/>
    </row>
    <row r="61" spans="1:27" x14ac:dyDescent="0.3">
      <c r="B61" s="232"/>
      <c r="Q61" s="191"/>
      <c r="AA61" s="187"/>
    </row>
    <row r="62" spans="1:27" x14ac:dyDescent="0.3">
      <c r="B62" s="232"/>
      <c r="Q62" s="191"/>
    </row>
    <row r="63" spans="1:27" x14ac:dyDescent="0.3">
      <c r="B63" s="232"/>
      <c r="Q63" s="191"/>
    </row>
    <row r="64" spans="1:27" x14ac:dyDescent="0.3">
      <c r="B64" s="232"/>
      <c r="Q64" s="191"/>
    </row>
    <row r="65" spans="2:17" x14ac:dyDescent="0.3">
      <c r="B65" s="232"/>
      <c r="Q65" s="191"/>
    </row>
    <row r="66" spans="2:17" x14ac:dyDescent="0.3">
      <c r="B66" s="232"/>
      <c r="Q66" s="191"/>
    </row>
    <row r="67" spans="2:17" x14ac:dyDescent="0.3">
      <c r="B67" s="232"/>
    </row>
    <row r="68" spans="2:17" x14ac:dyDescent="0.3">
      <c r="B68" s="232"/>
    </row>
    <row r="69" spans="2:17" x14ac:dyDescent="0.3">
      <c r="B69" s="232"/>
    </row>
    <row r="70" spans="2:17" x14ac:dyDescent="0.3">
      <c r="B70" s="232"/>
    </row>
    <row r="71" spans="2:17" x14ac:dyDescent="0.3">
      <c r="B71" s="232"/>
    </row>
    <row r="72" spans="2:17" x14ac:dyDescent="0.3">
      <c r="B72" s="232"/>
    </row>
    <row r="73" spans="2:17" x14ac:dyDescent="0.3">
      <c r="B73" s="232"/>
    </row>
    <row r="74" spans="2:17" x14ac:dyDescent="0.3">
      <c r="B74" s="232"/>
    </row>
    <row r="75" spans="2:17" x14ac:dyDescent="0.3">
      <c r="B75" s="232"/>
    </row>
    <row r="76" spans="2:17" x14ac:dyDescent="0.3">
      <c r="B76" s="232"/>
    </row>
    <row r="77" spans="2:17" x14ac:dyDescent="0.3">
      <c r="B77" s="232"/>
    </row>
    <row r="78" spans="2:17" x14ac:dyDescent="0.3">
      <c r="B78" s="232"/>
    </row>
    <row r="79" spans="2:17" x14ac:dyDescent="0.3">
      <c r="B79" s="232"/>
    </row>
    <row r="80" spans="2:17" x14ac:dyDescent="0.3">
      <c r="B80" s="232"/>
    </row>
    <row r="81" spans="2:2" x14ac:dyDescent="0.3">
      <c r="B81" s="232"/>
    </row>
    <row r="82" spans="2:2" x14ac:dyDescent="0.3">
      <c r="B82" s="232"/>
    </row>
    <row r="83" spans="2:2" x14ac:dyDescent="0.3">
      <c r="B83" s="232"/>
    </row>
    <row r="84" spans="2:2" x14ac:dyDescent="0.3">
      <c r="B84" s="232"/>
    </row>
    <row r="85" spans="2:2" x14ac:dyDescent="0.3">
      <c r="B85" s="232"/>
    </row>
    <row r="86" spans="2:2" x14ac:dyDescent="0.3">
      <c r="B86" s="232"/>
    </row>
    <row r="87" spans="2:2" x14ac:dyDescent="0.3">
      <c r="B87" s="232"/>
    </row>
    <row r="88" spans="2:2" x14ac:dyDescent="0.3">
      <c r="B88" s="232"/>
    </row>
    <row r="89" spans="2:2" x14ac:dyDescent="0.3">
      <c r="B89" s="232"/>
    </row>
    <row r="90" spans="2:2" x14ac:dyDescent="0.3">
      <c r="B90" s="232"/>
    </row>
    <row r="91" spans="2:2" x14ac:dyDescent="0.3">
      <c r="B91" s="232"/>
    </row>
    <row r="92" spans="2:2" x14ac:dyDescent="0.3">
      <c r="B92" s="232"/>
    </row>
    <row r="93" spans="2:2" x14ac:dyDescent="0.3">
      <c r="B93" s="232"/>
    </row>
    <row r="94" spans="2:2" x14ac:dyDescent="0.3">
      <c r="B94" s="232"/>
    </row>
    <row r="95" spans="2:2" x14ac:dyDescent="0.3">
      <c r="B95" s="232"/>
    </row>
    <row r="96" spans="2:2" x14ac:dyDescent="0.3">
      <c r="B96" s="232"/>
    </row>
    <row r="97" spans="2:23" s="200" customFormat="1" x14ac:dyDescent="0.3">
      <c r="B97" s="232"/>
      <c r="C97" s="182"/>
      <c r="D97" s="183"/>
      <c r="E97" s="203"/>
      <c r="F97" s="233"/>
      <c r="G97" s="186"/>
      <c r="H97" s="188"/>
      <c r="I97" s="187"/>
      <c r="J97" s="186"/>
      <c r="K97" s="188"/>
      <c r="L97" s="189"/>
      <c r="M97" s="188"/>
      <c r="N97" s="189"/>
      <c r="O97" s="192"/>
      <c r="P97" s="189"/>
      <c r="Q97" s="192"/>
      <c r="R97" s="189"/>
      <c r="S97" s="190"/>
      <c r="T97" s="189"/>
      <c r="U97" s="188"/>
      <c r="V97" s="192"/>
      <c r="W97" s="167"/>
    </row>
    <row r="98" spans="2:23" x14ac:dyDescent="0.3">
      <c r="B98" s="232"/>
    </row>
    <row r="99" spans="2:23" x14ac:dyDescent="0.3">
      <c r="B99" s="232"/>
    </row>
    <row r="100" spans="2:23" x14ac:dyDescent="0.3">
      <c r="B100" s="232"/>
    </row>
    <row r="101" spans="2:23" x14ac:dyDescent="0.3">
      <c r="B101" s="232"/>
    </row>
    <row r="102" spans="2:23" x14ac:dyDescent="0.3">
      <c r="B102" s="232"/>
    </row>
    <row r="103" spans="2:23" x14ac:dyDescent="0.3">
      <c r="B103" s="232"/>
    </row>
    <row r="104" spans="2:23" x14ac:dyDescent="0.3">
      <c r="B104" s="232"/>
    </row>
    <row r="105" spans="2:23" x14ac:dyDescent="0.3">
      <c r="B105" s="232"/>
    </row>
    <row r="106" spans="2:23" x14ac:dyDescent="0.3">
      <c r="B106" s="232"/>
    </row>
    <row r="107" spans="2:23" x14ac:dyDescent="0.3">
      <c r="B107" s="232"/>
    </row>
    <row r="108" spans="2:23" x14ac:dyDescent="0.3">
      <c r="B108" s="232"/>
    </row>
    <row r="109" spans="2:23" x14ac:dyDescent="0.3">
      <c r="B109" s="232"/>
    </row>
    <row r="110" spans="2:23" x14ac:dyDescent="0.3">
      <c r="B110" s="232"/>
    </row>
    <row r="111" spans="2:23" x14ac:dyDescent="0.3">
      <c r="B111" s="232"/>
    </row>
    <row r="112" spans="2:23" x14ac:dyDescent="0.3">
      <c r="B112" s="232"/>
    </row>
    <row r="113" spans="2:2" x14ac:dyDescent="0.3">
      <c r="B113" s="232"/>
    </row>
    <row r="114" spans="2:2" x14ac:dyDescent="0.3">
      <c r="B114" s="232"/>
    </row>
    <row r="115" spans="2:2" x14ac:dyDescent="0.3">
      <c r="B115" s="232"/>
    </row>
    <row r="116" spans="2:2" x14ac:dyDescent="0.3">
      <c r="B116" s="232"/>
    </row>
    <row r="117" spans="2:2" x14ac:dyDescent="0.3">
      <c r="B117" s="232"/>
    </row>
    <row r="118" spans="2:2" x14ac:dyDescent="0.3">
      <c r="B118" s="232"/>
    </row>
    <row r="119" spans="2:2" x14ac:dyDescent="0.3">
      <c r="B119" s="232"/>
    </row>
    <row r="120" spans="2:2" x14ac:dyDescent="0.3">
      <c r="B120" s="232"/>
    </row>
    <row r="121" spans="2:2" x14ac:dyDescent="0.3">
      <c r="B121" s="232"/>
    </row>
    <row r="122" spans="2:2" x14ac:dyDescent="0.3">
      <c r="B122" s="232"/>
    </row>
    <row r="123" spans="2:2" x14ac:dyDescent="0.3">
      <c r="B123" s="232"/>
    </row>
    <row r="124" spans="2:2" x14ac:dyDescent="0.3">
      <c r="B124" s="232"/>
    </row>
    <row r="125" spans="2:2" x14ac:dyDescent="0.3">
      <c r="B125" s="232"/>
    </row>
    <row r="126" spans="2:2" x14ac:dyDescent="0.3">
      <c r="B126" s="232"/>
    </row>
    <row r="127" spans="2:2" x14ac:dyDescent="0.3">
      <c r="B127" s="232"/>
    </row>
    <row r="128" spans="2:2" x14ac:dyDescent="0.3">
      <c r="B128" s="232"/>
    </row>
    <row r="129" spans="2:21" x14ac:dyDescent="0.3">
      <c r="B129" s="232"/>
    </row>
    <row r="130" spans="2:21" x14ac:dyDescent="0.3">
      <c r="B130" s="232"/>
    </row>
    <row r="131" spans="2:21" x14ac:dyDescent="0.3">
      <c r="B131" s="232"/>
    </row>
    <row r="132" spans="2:21" x14ac:dyDescent="0.3">
      <c r="B132" s="232"/>
    </row>
    <row r="133" spans="2:21" x14ac:dyDescent="0.3">
      <c r="B133" s="232"/>
    </row>
    <row r="134" spans="2:21" x14ac:dyDescent="0.3">
      <c r="B134" s="232"/>
    </row>
    <row r="135" spans="2:21" x14ac:dyDescent="0.3">
      <c r="B135" s="232"/>
    </row>
    <row r="136" spans="2:21" x14ac:dyDescent="0.3">
      <c r="B136" s="232"/>
    </row>
    <row r="137" spans="2:21" x14ac:dyDescent="0.3">
      <c r="B137" s="234"/>
      <c r="C137" s="206"/>
      <c r="D137" s="201"/>
      <c r="F137" s="203"/>
      <c r="H137" s="190"/>
      <c r="I137" s="192"/>
      <c r="K137" s="190"/>
      <c r="M137" s="190"/>
      <c r="U137" s="190"/>
    </row>
    <row r="138" spans="2:21" x14ac:dyDescent="0.3">
      <c r="B138" s="232"/>
    </row>
    <row r="139" spans="2:21" x14ac:dyDescent="0.3">
      <c r="B139" s="232"/>
    </row>
    <row r="140" spans="2:21" x14ac:dyDescent="0.3">
      <c r="B140" s="232"/>
    </row>
    <row r="141" spans="2:21" x14ac:dyDescent="0.3">
      <c r="B141" s="232"/>
    </row>
    <row r="142" spans="2:21" x14ac:dyDescent="0.3">
      <c r="B142" s="232"/>
    </row>
    <row r="143" spans="2:21" x14ac:dyDescent="0.3">
      <c r="B143" s="232"/>
    </row>
    <row r="144" spans="2:21" x14ac:dyDescent="0.3">
      <c r="B144" s="232"/>
    </row>
    <row r="145" spans="2:2" x14ac:dyDescent="0.3">
      <c r="B145" s="232"/>
    </row>
    <row r="146" spans="2:2" x14ac:dyDescent="0.3">
      <c r="B146" s="232"/>
    </row>
    <row r="147" spans="2:2" x14ac:dyDescent="0.3">
      <c r="B147" s="232"/>
    </row>
    <row r="148" spans="2:2" x14ac:dyDescent="0.3">
      <c r="B148" s="232"/>
    </row>
    <row r="149" spans="2:2" x14ac:dyDescent="0.3">
      <c r="B149" s="232"/>
    </row>
    <row r="150" spans="2:2" x14ac:dyDescent="0.3">
      <c r="B150" s="232"/>
    </row>
    <row r="151" spans="2:2" x14ac:dyDescent="0.3">
      <c r="B151" s="232"/>
    </row>
    <row r="152" spans="2:2" x14ac:dyDescent="0.3">
      <c r="B152" s="232"/>
    </row>
    <row r="153" spans="2:2" x14ac:dyDescent="0.3">
      <c r="B153" s="232"/>
    </row>
    <row r="154" spans="2:2" x14ac:dyDescent="0.3">
      <c r="B154" s="232"/>
    </row>
    <row r="155" spans="2:2" x14ac:dyDescent="0.3">
      <c r="B155" s="232"/>
    </row>
    <row r="156" spans="2:2" x14ac:dyDescent="0.3">
      <c r="B156" s="232"/>
    </row>
    <row r="157" spans="2:2" x14ac:dyDescent="0.3">
      <c r="B157" s="232"/>
    </row>
    <row r="158" spans="2:2" x14ac:dyDescent="0.3">
      <c r="B158" s="232"/>
    </row>
    <row r="159" spans="2:2" x14ac:dyDescent="0.3">
      <c r="B159" s="232"/>
    </row>
    <row r="160" spans="2:2" x14ac:dyDescent="0.3">
      <c r="B160" s="232"/>
    </row>
    <row r="161" spans="2:2" x14ac:dyDescent="0.3">
      <c r="B161" s="232"/>
    </row>
    <row r="162" spans="2:2" x14ac:dyDescent="0.3">
      <c r="B162" s="232"/>
    </row>
    <row r="163" spans="2:2" x14ac:dyDescent="0.3">
      <c r="B163" s="232"/>
    </row>
    <row r="164" spans="2:2" x14ac:dyDescent="0.3">
      <c r="B164" s="232"/>
    </row>
    <row r="165" spans="2:2" x14ac:dyDescent="0.3">
      <c r="B165" s="232"/>
    </row>
    <row r="166" spans="2:2" x14ac:dyDescent="0.3">
      <c r="B166" s="232"/>
    </row>
    <row r="167" spans="2:2" x14ac:dyDescent="0.3">
      <c r="B167" s="232"/>
    </row>
    <row r="168" spans="2:2" x14ac:dyDescent="0.3">
      <c r="B168" s="232"/>
    </row>
    <row r="169" spans="2:2" x14ac:dyDescent="0.3">
      <c r="B169" s="232"/>
    </row>
    <row r="170" spans="2:2" x14ac:dyDescent="0.3">
      <c r="B170" s="232"/>
    </row>
    <row r="171" spans="2:2" x14ac:dyDescent="0.3">
      <c r="B171" s="232"/>
    </row>
    <row r="172" spans="2:2" x14ac:dyDescent="0.3">
      <c r="B172" s="232"/>
    </row>
    <row r="173" spans="2:2" x14ac:dyDescent="0.3">
      <c r="B173" s="232"/>
    </row>
    <row r="174" spans="2:2" x14ac:dyDescent="0.3">
      <c r="B174" s="232"/>
    </row>
    <row r="175" spans="2:2" x14ac:dyDescent="0.3">
      <c r="B175" s="232"/>
    </row>
    <row r="176" spans="2:2" x14ac:dyDescent="0.3">
      <c r="B176" s="232"/>
    </row>
    <row r="177" spans="2:2" x14ac:dyDescent="0.3">
      <c r="B177" s="232"/>
    </row>
    <row r="178" spans="2:2" x14ac:dyDescent="0.3">
      <c r="B178" s="232"/>
    </row>
    <row r="179" spans="2:2" x14ac:dyDescent="0.3">
      <c r="B179" s="232"/>
    </row>
    <row r="180" spans="2:2" x14ac:dyDescent="0.3">
      <c r="B180" s="232"/>
    </row>
    <row r="181" spans="2:2" x14ac:dyDescent="0.3">
      <c r="B181" s="232"/>
    </row>
    <row r="182" spans="2:2" x14ac:dyDescent="0.3">
      <c r="B182" s="232"/>
    </row>
    <row r="183" spans="2:2" x14ac:dyDescent="0.3">
      <c r="B183" s="232"/>
    </row>
    <row r="184" spans="2:2" x14ac:dyDescent="0.3">
      <c r="B184" s="232"/>
    </row>
    <row r="185" spans="2:2" x14ac:dyDescent="0.3">
      <c r="B185" s="232"/>
    </row>
    <row r="186" spans="2:2" x14ac:dyDescent="0.3">
      <c r="B186" s="232"/>
    </row>
    <row r="187" spans="2:2" x14ac:dyDescent="0.3">
      <c r="B187" s="232"/>
    </row>
    <row r="188" spans="2:2" x14ac:dyDescent="0.3">
      <c r="B188" s="232"/>
    </row>
    <row r="189" spans="2:2" x14ac:dyDescent="0.3">
      <c r="B189" s="232"/>
    </row>
    <row r="190" spans="2:2" x14ac:dyDescent="0.3">
      <c r="B190" s="232"/>
    </row>
    <row r="191" spans="2:2" x14ac:dyDescent="0.3">
      <c r="B191" s="232"/>
    </row>
    <row r="192" spans="2:2" x14ac:dyDescent="0.3">
      <c r="B192" s="232"/>
    </row>
    <row r="193" spans="2:2" x14ac:dyDescent="0.3">
      <c r="B193" s="232"/>
    </row>
    <row r="194" spans="2:2" x14ac:dyDescent="0.3">
      <c r="B194" s="232"/>
    </row>
    <row r="195" spans="2:2" x14ac:dyDescent="0.3">
      <c r="B195" s="232"/>
    </row>
    <row r="196" spans="2:2" x14ac:dyDescent="0.3">
      <c r="B196" s="232"/>
    </row>
    <row r="197" spans="2:2" x14ac:dyDescent="0.3">
      <c r="B197" s="232"/>
    </row>
    <row r="198" spans="2:2" x14ac:dyDescent="0.3">
      <c r="B198" s="232"/>
    </row>
    <row r="199" spans="2:2" x14ac:dyDescent="0.3">
      <c r="B199" s="232"/>
    </row>
    <row r="200" spans="2:2" x14ac:dyDescent="0.3">
      <c r="B200" s="232"/>
    </row>
    <row r="201" spans="2:2" x14ac:dyDescent="0.3">
      <c r="B201" s="232"/>
    </row>
    <row r="202" spans="2:2" x14ac:dyDescent="0.3">
      <c r="B202" s="232"/>
    </row>
    <row r="203" spans="2:2" x14ac:dyDescent="0.3">
      <c r="B203" s="232"/>
    </row>
    <row r="204" spans="2:2" x14ac:dyDescent="0.3">
      <c r="B204" s="232"/>
    </row>
    <row r="205" spans="2:2" x14ac:dyDescent="0.3">
      <c r="B205" s="232"/>
    </row>
    <row r="206" spans="2:2" x14ac:dyDescent="0.3">
      <c r="B206" s="232"/>
    </row>
    <row r="207" spans="2:2" x14ac:dyDescent="0.3">
      <c r="B207" s="232"/>
    </row>
    <row r="208" spans="2:2" x14ac:dyDescent="0.3">
      <c r="B208" s="232"/>
    </row>
    <row r="209" spans="2:2" x14ac:dyDescent="0.3">
      <c r="B209" s="232"/>
    </row>
    <row r="210" spans="2:2" x14ac:dyDescent="0.3">
      <c r="B210" s="232"/>
    </row>
    <row r="211" spans="2:2" x14ac:dyDescent="0.3">
      <c r="B211" s="232"/>
    </row>
    <row r="212" spans="2:2" x14ac:dyDescent="0.3">
      <c r="B212" s="232"/>
    </row>
    <row r="213" spans="2:2" x14ac:dyDescent="0.3">
      <c r="B213" s="232"/>
    </row>
    <row r="214" spans="2:2" x14ac:dyDescent="0.3">
      <c r="B214" s="232"/>
    </row>
    <row r="215" spans="2:2" x14ac:dyDescent="0.3">
      <c r="B215" s="232"/>
    </row>
    <row r="216" spans="2:2" x14ac:dyDescent="0.3">
      <c r="B216" s="232"/>
    </row>
    <row r="217" spans="2:2" x14ac:dyDescent="0.3">
      <c r="B217" s="232"/>
    </row>
    <row r="218" spans="2:2" x14ac:dyDescent="0.3">
      <c r="B218" s="232"/>
    </row>
    <row r="219" spans="2:2" x14ac:dyDescent="0.3">
      <c r="B219" s="232"/>
    </row>
    <row r="220" spans="2:2" x14ac:dyDescent="0.3">
      <c r="B220" s="232"/>
    </row>
    <row r="221" spans="2:2" x14ac:dyDescent="0.3">
      <c r="B221" s="232"/>
    </row>
    <row r="222" spans="2:2" x14ac:dyDescent="0.3">
      <c r="B222" s="232"/>
    </row>
    <row r="223" spans="2:2" x14ac:dyDescent="0.3">
      <c r="B223" s="232"/>
    </row>
    <row r="224" spans="2:2" x14ac:dyDescent="0.3">
      <c r="B224" s="232"/>
    </row>
    <row r="225" spans="2:2" x14ac:dyDescent="0.3">
      <c r="B225" s="232"/>
    </row>
    <row r="226" spans="2:2" x14ac:dyDescent="0.3">
      <c r="B226" s="232"/>
    </row>
    <row r="227" spans="2:2" x14ac:dyDescent="0.3">
      <c r="B227" s="232"/>
    </row>
    <row r="228" spans="2:2" x14ac:dyDescent="0.3">
      <c r="B228" s="232"/>
    </row>
    <row r="229" spans="2:2" x14ac:dyDescent="0.3">
      <c r="B229" s="232"/>
    </row>
    <row r="230" spans="2:2" x14ac:dyDescent="0.3">
      <c r="B230" s="232"/>
    </row>
    <row r="231" spans="2:2" x14ac:dyDescent="0.3">
      <c r="B231" s="232"/>
    </row>
    <row r="232" spans="2:2" x14ac:dyDescent="0.3">
      <c r="B232" s="232"/>
    </row>
    <row r="233" spans="2:2" x14ac:dyDescent="0.3">
      <c r="B233" s="232"/>
    </row>
    <row r="234" spans="2:2" x14ac:dyDescent="0.3">
      <c r="B234" s="232"/>
    </row>
    <row r="235" spans="2:2" x14ac:dyDescent="0.3">
      <c r="B235" s="232"/>
    </row>
    <row r="236" spans="2:2" x14ac:dyDescent="0.3">
      <c r="B236" s="232"/>
    </row>
    <row r="237" spans="2:2" x14ac:dyDescent="0.3">
      <c r="B237" s="232"/>
    </row>
    <row r="238" spans="2:2" x14ac:dyDescent="0.3">
      <c r="B238" s="232"/>
    </row>
    <row r="239" spans="2:2" x14ac:dyDescent="0.3">
      <c r="B239" s="232"/>
    </row>
    <row r="240" spans="2:2" x14ac:dyDescent="0.3">
      <c r="B240" s="232"/>
    </row>
    <row r="241" spans="2:2" x14ac:dyDescent="0.3">
      <c r="B241" s="232"/>
    </row>
    <row r="242" spans="2:2" x14ac:dyDescent="0.3">
      <c r="B242" s="232"/>
    </row>
    <row r="243" spans="2:2" x14ac:dyDescent="0.3">
      <c r="B243" s="232"/>
    </row>
    <row r="244" spans="2:2" x14ac:dyDescent="0.3">
      <c r="B244" s="232"/>
    </row>
    <row r="245" spans="2:2" x14ac:dyDescent="0.3">
      <c r="B245" s="232"/>
    </row>
    <row r="246" spans="2:2" x14ac:dyDescent="0.3">
      <c r="B246" s="232"/>
    </row>
    <row r="247" spans="2:2" x14ac:dyDescent="0.3">
      <c r="B247" s="232"/>
    </row>
    <row r="248" spans="2:2" x14ac:dyDescent="0.3">
      <c r="B248" s="232"/>
    </row>
    <row r="249" spans="2:2" x14ac:dyDescent="0.3">
      <c r="B249" s="232"/>
    </row>
    <row r="250" spans="2:2" x14ac:dyDescent="0.3">
      <c r="B250" s="232"/>
    </row>
    <row r="251" spans="2:2" x14ac:dyDescent="0.3">
      <c r="B251" s="232"/>
    </row>
    <row r="252" spans="2:2" x14ac:dyDescent="0.3">
      <c r="B252" s="232"/>
    </row>
    <row r="253" spans="2:2" x14ac:dyDescent="0.3">
      <c r="B253" s="232"/>
    </row>
    <row r="254" spans="2:2" x14ac:dyDescent="0.3">
      <c r="B254" s="232"/>
    </row>
    <row r="255" spans="2:2" x14ac:dyDescent="0.3">
      <c r="B255" s="232"/>
    </row>
    <row r="256" spans="2:2" x14ac:dyDescent="0.3">
      <c r="B256" s="232"/>
    </row>
    <row r="257" spans="2:2" x14ac:dyDescent="0.3">
      <c r="B257" s="232"/>
    </row>
    <row r="258" spans="2:2" x14ac:dyDescent="0.3">
      <c r="B258" s="232"/>
    </row>
    <row r="259" spans="2:2" x14ac:dyDescent="0.3">
      <c r="B259" s="232"/>
    </row>
    <row r="260" spans="2:2" x14ac:dyDescent="0.3">
      <c r="B260" s="232"/>
    </row>
  </sheetData>
  <sheetProtection password="9E26" sheet="1" objects="1" scenarios="1" autoFilter="0" pivotTables="0"/>
  <autoFilter ref="B10:Z6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O16" sqref="O16"/>
    </sheetView>
  </sheetViews>
  <sheetFormatPr baseColWidth="10" defaultRowHeight="13.5" x14ac:dyDescent="0.3"/>
  <cols>
    <col min="1" max="1" width="5.42578125" style="36" customWidth="1"/>
    <col min="2" max="2" width="9.28515625" style="34" customWidth="1"/>
    <col min="3" max="3" width="9.28515625" style="45" customWidth="1"/>
    <col min="4" max="4" width="9.28515625" style="44" customWidth="1"/>
    <col min="5" max="5" width="9.28515625" style="43" customWidth="1"/>
    <col min="6" max="6" width="9.28515625" style="42" customWidth="1"/>
    <col min="7" max="7" width="9.28515625" style="39" customWidth="1"/>
    <col min="8" max="8" width="9.28515625" style="41" customWidth="1"/>
    <col min="9" max="9" width="9.28515625" style="40" customWidth="1"/>
    <col min="10" max="10" width="9.28515625" style="168" customWidth="1"/>
    <col min="11" max="11" width="6.28515625" style="38" hidden="1" customWidth="1"/>
    <col min="12" max="12" width="3.140625" style="37" hidden="1" customWidth="1"/>
    <col min="13" max="13" width="7" style="36" hidden="1" customWidth="1"/>
    <col min="14" max="14" width="7" style="35" customWidth="1"/>
    <col min="15" max="15" width="11.42578125" style="34" customWidth="1"/>
    <col min="16" max="16384" width="11.42578125" style="34"/>
  </cols>
  <sheetData>
    <row r="1" spans="1:14" s="54" customFormat="1" x14ac:dyDescent="0.3">
      <c r="A1" s="39"/>
      <c r="B1" s="51" t="s">
        <v>276</v>
      </c>
      <c r="C1" s="82"/>
      <c r="D1" s="51"/>
      <c r="E1" s="43"/>
      <c r="F1" s="43"/>
      <c r="G1" s="39"/>
      <c r="H1" s="122"/>
      <c r="I1" s="123"/>
      <c r="J1" s="168"/>
      <c r="K1" s="38"/>
      <c r="L1" s="37"/>
      <c r="M1" s="51"/>
      <c r="N1" s="35"/>
    </row>
    <row r="2" spans="1:14" s="54" customFormat="1" x14ac:dyDescent="0.3">
      <c r="A2" s="39"/>
      <c r="B2" s="180">
        <v>42993</v>
      </c>
      <c r="C2" s="52"/>
      <c r="D2" s="51"/>
      <c r="E2" s="43"/>
      <c r="F2" s="43"/>
      <c r="G2" s="39"/>
      <c r="H2" s="122"/>
      <c r="I2" s="123"/>
      <c r="J2" s="168"/>
      <c r="K2" s="38"/>
      <c r="L2" s="37"/>
      <c r="M2" s="66"/>
      <c r="N2" s="35"/>
    </row>
    <row r="3" spans="1:14" s="54" customFormat="1" x14ac:dyDescent="0.3">
      <c r="A3" s="39"/>
      <c r="B3" s="81"/>
      <c r="C3" s="52"/>
      <c r="D3" s="51"/>
      <c r="E3" s="43"/>
      <c r="F3" s="43"/>
      <c r="G3" s="39"/>
      <c r="H3" s="122"/>
      <c r="I3" s="123"/>
      <c r="J3" s="168"/>
      <c r="K3" s="38"/>
      <c r="L3" s="37"/>
      <c r="M3" s="66"/>
      <c r="N3" s="35"/>
    </row>
    <row r="4" spans="1:14" s="54" customFormat="1" x14ac:dyDescent="0.3">
      <c r="A4" s="39"/>
      <c r="B4" s="81"/>
      <c r="C4" s="52"/>
      <c r="D4" s="51"/>
      <c r="E4" s="43"/>
      <c r="F4" s="43"/>
      <c r="G4" s="39"/>
      <c r="H4" s="122"/>
      <c r="I4" s="123"/>
      <c r="J4" s="168"/>
      <c r="K4" s="38"/>
      <c r="L4" s="37"/>
      <c r="M4" s="66"/>
      <c r="N4" s="35"/>
    </row>
    <row r="5" spans="1:14" ht="14.25" x14ac:dyDescent="0.3">
      <c r="B5" s="75"/>
      <c r="C5" s="67"/>
      <c r="D5" s="58"/>
      <c r="E5" s="66"/>
      <c r="F5" s="63"/>
      <c r="G5" s="80"/>
      <c r="H5" s="295"/>
      <c r="I5" s="296"/>
      <c r="J5" s="296"/>
      <c r="K5" s="79"/>
      <c r="L5" s="78"/>
      <c r="M5" s="74"/>
      <c r="N5" s="73"/>
    </row>
    <row r="6" spans="1:14" ht="13.5" customHeight="1" x14ac:dyDescent="0.3">
      <c r="B6" s="75"/>
      <c r="C6" s="72"/>
      <c r="D6" s="58"/>
      <c r="E6" s="72" t="s">
        <v>38</v>
      </c>
      <c r="F6" s="63"/>
      <c r="G6" s="70">
        <f>+SUBTOTAL(101,G11:G10003)</f>
        <v>167.34</v>
      </c>
      <c r="H6" s="71">
        <f>+SUBTOTAL(101,H11:H10003)</f>
        <v>52.913800000000009</v>
      </c>
      <c r="I6" s="70">
        <f>+SUBTOTAL(101,I11:I10003)</f>
        <v>3.52</v>
      </c>
      <c r="J6" s="169">
        <f>+SUBTOTAL(101,J11:J10003)</f>
        <v>314.65129999999994</v>
      </c>
      <c r="K6" s="77"/>
      <c r="L6" s="68"/>
      <c r="M6" s="74"/>
      <c r="N6" s="73"/>
    </row>
    <row r="7" spans="1:14" ht="13.5" customHeight="1" x14ac:dyDescent="0.3">
      <c r="B7" s="75"/>
      <c r="C7" s="72"/>
      <c r="D7" s="58"/>
      <c r="E7" s="72" t="s">
        <v>33</v>
      </c>
      <c r="F7" s="63"/>
      <c r="G7" s="70">
        <f>+SUBTOTAL(102,G11:G1002)</f>
        <v>50</v>
      </c>
      <c r="H7" s="70">
        <f>+SUBTOTAL(102,H11:H1002)</f>
        <v>50</v>
      </c>
      <c r="I7" s="70">
        <f>+SUBTOTAL(102,I11:I1002)</f>
        <v>50</v>
      </c>
      <c r="J7" s="170">
        <f>+SUBTOTAL(102,J11:J1002)</f>
        <v>50</v>
      </c>
      <c r="K7" s="69"/>
      <c r="L7" s="76"/>
      <c r="M7" s="74"/>
      <c r="N7" s="73"/>
    </row>
    <row r="8" spans="1:14" ht="13.5" customHeight="1" x14ac:dyDescent="0.3">
      <c r="B8" s="75"/>
      <c r="C8" s="72"/>
      <c r="D8" s="58"/>
      <c r="E8" s="72" t="s">
        <v>19</v>
      </c>
      <c r="F8" s="63"/>
      <c r="G8" s="70">
        <f>+SUBTOTAL(105,G11:G10003)</f>
        <v>34</v>
      </c>
      <c r="H8" s="71">
        <f>+SUBTOTAL(105,H11:H10003)</f>
        <v>40.139000000000003</v>
      </c>
      <c r="I8" s="70">
        <f>+SUBTOTAL(105,I11:I10003)</f>
        <v>1</v>
      </c>
      <c r="J8" s="170">
        <f>+SUBTOTAL(105,J11:J10003)</f>
        <v>235.36500000000001</v>
      </c>
      <c r="K8" s="69"/>
      <c r="L8" s="68"/>
      <c r="M8" s="74"/>
      <c r="N8" s="73"/>
    </row>
    <row r="9" spans="1:14" ht="13.5" customHeight="1" x14ac:dyDescent="0.3">
      <c r="B9" s="57"/>
      <c r="C9" s="72"/>
      <c r="D9" s="58"/>
      <c r="E9" s="72" t="s">
        <v>20</v>
      </c>
      <c r="F9" s="63"/>
      <c r="G9" s="70">
        <f>+SUBTOTAL(104,G11:G10003)</f>
        <v>305</v>
      </c>
      <c r="H9" s="71">
        <f>+SUBTOTAL(104,H11:H10003)</f>
        <v>69.323999999999998</v>
      </c>
      <c r="I9" s="70">
        <f>+SUBTOTAL(104,I11:I10003)</f>
        <v>9</v>
      </c>
      <c r="J9" s="170">
        <f>+SUBTOTAL(104,J11:J10003)</f>
        <v>457.04500000000002</v>
      </c>
      <c r="K9" s="69"/>
      <c r="L9" s="68"/>
      <c r="M9" s="59"/>
      <c r="N9" s="58"/>
    </row>
    <row r="10" spans="1:14" s="57" customFormat="1" x14ac:dyDescent="0.3">
      <c r="A10" s="58" t="s">
        <v>44</v>
      </c>
      <c r="B10" s="59" t="s">
        <v>42</v>
      </c>
      <c r="C10" s="67" t="s">
        <v>41</v>
      </c>
      <c r="D10" s="58" t="s">
        <v>43</v>
      </c>
      <c r="E10" s="66" t="s">
        <v>8</v>
      </c>
      <c r="F10" s="65" t="s">
        <v>9</v>
      </c>
      <c r="G10" s="63" t="s">
        <v>10</v>
      </c>
      <c r="H10" s="64" t="s">
        <v>23</v>
      </c>
      <c r="I10" s="63" t="s">
        <v>24</v>
      </c>
      <c r="J10" s="171" t="s">
        <v>22</v>
      </c>
      <c r="K10" s="61"/>
      <c r="L10" s="60"/>
      <c r="M10" s="59"/>
      <c r="N10" s="58"/>
    </row>
    <row r="11" spans="1:14" x14ac:dyDescent="0.3">
      <c r="A11" s="36">
        <v>1</v>
      </c>
      <c r="B11" s="55">
        <v>104890001</v>
      </c>
      <c r="C11" s="45">
        <v>77118</v>
      </c>
      <c r="D11" s="44" t="s">
        <v>349</v>
      </c>
      <c r="E11" s="43">
        <v>39873</v>
      </c>
      <c r="F11" s="42">
        <v>42614</v>
      </c>
      <c r="G11" s="39">
        <v>61</v>
      </c>
      <c r="H11" s="41">
        <v>52.569000000000003</v>
      </c>
      <c r="I11" s="40">
        <v>5</v>
      </c>
      <c r="J11" s="172">
        <v>457.04500000000002</v>
      </c>
      <c r="K11" s="56">
        <v>442</v>
      </c>
      <c r="M11" s="46" t="str">
        <f>+LOOKUP(B11,COD_FIN!C$5:C$57,COD_FIN!B$5:B$57)</f>
        <v>HPQ</v>
      </c>
      <c r="N11" s="46"/>
    </row>
    <row r="12" spans="1:14" x14ac:dyDescent="0.3">
      <c r="A12" s="36">
        <f t="shared" ref="A12:A35" si="0">+A11+1</f>
        <v>2</v>
      </c>
      <c r="B12" s="55">
        <v>104890001</v>
      </c>
      <c r="C12" s="45">
        <v>89181</v>
      </c>
      <c r="D12" s="44" t="s">
        <v>347</v>
      </c>
      <c r="E12" s="43">
        <v>41214</v>
      </c>
      <c r="F12" s="42">
        <v>42583</v>
      </c>
      <c r="G12" s="39">
        <v>73</v>
      </c>
      <c r="H12" s="41">
        <v>40.139000000000003</v>
      </c>
      <c r="I12" s="40">
        <v>2</v>
      </c>
      <c r="J12" s="172">
        <v>440.55500000000001</v>
      </c>
      <c r="K12" s="56">
        <v>761.01</v>
      </c>
      <c r="M12" s="46" t="str">
        <f>+LOOKUP(B12,COD_FIN!C$5:C$57,COD_FIN!B$5:B$57)</f>
        <v>HPQ</v>
      </c>
    </row>
    <row r="13" spans="1:14" x14ac:dyDescent="0.3">
      <c r="A13" s="36">
        <f t="shared" si="0"/>
        <v>3</v>
      </c>
      <c r="B13" s="55">
        <v>104890001</v>
      </c>
      <c r="C13" s="45">
        <v>90884</v>
      </c>
      <c r="D13" s="44" t="s">
        <v>347</v>
      </c>
      <c r="E13" s="43">
        <v>41365</v>
      </c>
      <c r="F13" s="42">
        <v>42522</v>
      </c>
      <c r="G13" s="39">
        <v>146</v>
      </c>
      <c r="H13" s="41">
        <v>44.945999999999998</v>
      </c>
      <c r="I13" s="40">
        <v>2</v>
      </c>
      <c r="J13" s="172">
        <v>430.01499999999999</v>
      </c>
      <c r="K13" s="56">
        <v>793.01</v>
      </c>
      <c r="M13" s="46" t="str">
        <f>+LOOKUP(B13,COD_FIN!C$5:C$57,COD_FIN!B$5:B$57)</f>
        <v>HPQ</v>
      </c>
    </row>
    <row r="14" spans="1:14" x14ac:dyDescent="0.3">
      <c r="A14" s="36">
        <f t="shared" si="0"/>
        <v>4</v>
      </c>
      <c r="B14" s="55">
        <v>104890001</v>
      </c>
      <c r="C14" s="45">
        <v>89108</v>
      </c>
      <c r="D14" s="44" t="s">
        <v>348</v>
      </c>
      <c r="E14" s="43">
        <v>41122</v>
      </c>
      <c r="F14" s="42">
        <v>42461</v>
      </c>
      <c r="G14" s="39">
        <v>222</v>
      </c>
      <c r="H14" s="41">
        <v>50.868000000000002</v>
      </c>
      <c r="I14" s="40">
        <v>2</v>
      </c>
      <c r="J14" s="172">
        <v>419.22</v>
      </c>
      <c r="K14" s="56">
        <v>744.01</v>
      </c>
      <c r="M14" s="46" t="str">
        <f>+LOOKUP(B14,COD_FIN!C$5:C$57,COD_FIN!B$5:B$57)</f>
        <v>HPQ</v>
      </c>
    </row>
    <row r="15" spans="1:14" x14ac:dyDescent="0.3">
      <c r="A15" s="36">
        <f t="shared" si="0"/>
        <v>5</v>
      </c>
      <c r="B15" s="55">
        <v>410001</v>
      </c>
      <c r="C15" s="45">
        <v>74252</v>
      </c>
      <c r="D15" s="44" t="s">
        <v>413</v>
      </c>
      <c r="E15" s="43">
        <v>39873</v>
      </c>
      <c r="F15" s="42">
        <v>42795</v>
      </c>
      <c r="G15" s="39">
        <v>38</v>
      </c>
      <c r="H15" s="41">
        <v>57.018000000000001</v>
      </c>
      <c r="I15" s="40">
        <v>7</v>
      </c>
      <c r="J15" s="172">
        <v>415.39499999999998</v>
      </c>
      <c r="K15" s="56">
        <v>2869</v>
      </c>
      <c r="M15" s="46" t="str">
        <f>+LOOKUP(B15,COD_FIN!C$5:C$57,COD_FIN!B$5:B$57)</f>
        <v>EDI</v>
      </c>
    </row>
    <row r="16" spans="1:14" x14ac:dyDescent="0.3">
      <c r="A16" s="36">
        <f t="shared" si="0"/>
        <v>6</v>
      </c>
      <c r="B16" s="55">
        <v>104890001</v>
      </c>
      <c r="C16" s="45">
        <v>81466</v>
      </c>
      <c r="D16" s="44" t="s">
        <v>176</v>
      </c>
      <c r="E16" s="43">
        <v>40575</v>
      </c>
      <c r="F16" s="42">
        <v>42430</v>
      </c>
      <c r="G16" s="39">
        <v>231</v>
      </c>
      <c r="H16" s="41">
        <v>60.058999999999997</v>
      </c>
      <c r="I16" s="40">
        <v>4</v>
      </c>
      <c r="J16" s="172">
        <v>394.82499999999999</v>
      </c>
      <c r="K16" s="56">
        <v>599.01</v>
      </c>
      <c r="M16" s="46" t="str">
        <f>+LOOKUP(B16,COD_FIN!C$5:C$57,COD_FIN!B$5:B$57)</f>
        <v>HPQ</v>
      </c>
    </row>
    <row r="17" spans="1:13" x14ac:dyDescent="0.3">
      <c r="A17" s="36">
        <f t="shared" si="0"/>
        <v>7</v>
      </c>
      <c r="B17" s="55">
        <v>104890001</v>
      </c>
      <c r="C17" s="45">
        <v>81030</v>
      </c>
      <c r="D17" s="44" t="s">
        <v>176</v>
      </c>
      <c r="E17" s="43">
        <v>40238</v>
      </c>
      <c r="F17" s="42">
        <v>42552</v>
      </c>
      <c r="G17" s="39">
        <v>117</v>
      </c>
      <c r="H17" s="41">
        <v>55.517000000000003</v>
      </c>
      <c r="I17" s="40">
        <v>5</v>
      </c>
      <c r="J17" s="172">
        <v>394.23</v>
      </c>
      <c r="K17" s="56">
        <v>523.01</v>
      </c>
      <c r="M17" s="46" t="str">
        <f>+LOOKUP(B17,COD_FIN!C$5:C$57,COD_FIN!B$5:B$57)</f>
        <v>HPQ</v>
      </c>
    </row>
    <row r="18" spans="1:13" x14ac:dyDescent="0.3">
      <c r="A18" s="36">
        <f t="shared" si="0"/>
        <v>8</v>
      </c>
      <c r="B18" s="55">
        <v>410001</v>
      </c>
      <c r="C18" s="45">
        <v>66743</v>
      </c>
      <c r="D18" s="44" t="s">
        <v>299</v>
      </c>
      <c r="E18" s="43">
        <v>39114</v>
      </c>
      <c r="F18" s="42">
        <v>42614</v>
      </c>
      <c r="G18" s="39">
        <v>204</v>
      </c>
      <c r="H18" s="41">
        <v>69.323999999999998</v>
      </c>
      <c r="I18" s="40">
        <v>8</v>
      </c>
      <c r="J18" s="172">
        <v>373.40499999999997</v>
      </c>
      <c r="K18" s="56">
        <v>2636</v>
      </c>
      <c r="M18" s="46" t="str">
        <f>+LOOKUP(B18,COD_FIN!C$5:C$57,COD_FIN!B$5:B$57)</f>
        <v>EDI</v>
      </c>
    </row>
    <row r="19" spans="1:13" x14ac:dyDescent="0.3">
      <c r="A19" s="36">
        <f t="shared" si="0"/>
        <v>9</v>
      </c>
      <c r="B19" s="55">
        <v>104890001</v>
      </c>
      <c r="C19" s="45">
        <v>73142</v>
      </c>
      <c r="D19" s="44">
        <v>101</v>
      </c>
      <c r="E19" s="43">
        <v>39417</v>
      </c>
      <c r="F19" s="42">
        <v>42522</v>
      </c>
      <c r="G19" s="39">
        <v>153</v>
      </c>
      <c r="H19" s="41">
        <v>58.743000000000002</v>
      </c>
      <c r="I19" s="40">
        <v>6</v>
      </c>
      <c r="J19" s="172">
        <v>365.5</v>
      </c>
      <c r="K19" s="56">
        <v>365</v>
      </c>
      <c r="M19" s="46" t="str">
        <f>+LOOKUP(B19,COD_FIN!C$5:C$57,COD_FIN!B$5:B$57)</f>
        <v>HPQ</v>
      </c>
    </row>
    <row r="20" spans="1:13" x14ac:dyDescent="0.3">
      <c r="A20" s="36">
        <f t="shared" si="0"/>
        <v>10</v>
      </c>
      <c r="B20" s="55">
        <v>104890001</v>
      </c>
      <c r="C20" s="45">
        <v>90922</v>
      </c>
      <c r="D20" s="44" t="s">
        <v>351</v>
      </c>
      <c r="E20" s="43">
        <v>41426</v>
      </c>
      <c r="F20" s="42">
        <v>42552</v>
      </c>
      <c r="G20" s="39">
        <v>123</v>
      </c>
      <c r="H20" s="41">
        <v>44.988</v>
      </c>
      <c r="I20" s="40">
        <v>2</v>
      </c>
      <c r="J20" s="172">
        <v>364.05500000000001</v>
      </c>
      <c r="K20" s="56">
        <v>813</v>
      </c>
      <c r="M20" s="46" t="str">
        <f>+LOOKUP(B20,COD_FIN!C$5:C$57,COD_FIN!B$5:B$57)</f>
        <v>HPQ</v>
      </c>
    </row>
    <row r="21" spans="1:13" x14ac:dyDescent="0.3">
      <c r="A21" s="36">
        <f t="shared" si="0"/>
        <v>11</v>
      </c>
      <c r="B21" s="55">
        <v>104890001</v>
      </c>
      <c r="C21" s="45">
        <v>81479</v>
      </c>
      <c r="D21" s="44" t="s">
        <v>176</v>
      </c>
      <c r="E21" s="43">
        <v>40634</v>
      </c>
      <c r="F21" s="42">
        <v>42461</v>
      </c>
      <c r="G21" s="39">
        <v>209</v>
      </c>
      <c r="H21" s="41">
        <v>59.598999999999997</v>
      </c>
      <c r="I21" s="40">
        <v>4</v>
      </c>
      <c r="J21" s="172">
        <v>359.55</v>
      </c>
      <c r="K21" s="56">
        <v>626.01</v>
      </c>
      <c r="M21" s="46" t="str">
        <f>+LOOKUP(B21,COD_FIN!C$5:C$57,COD_FIN!B$5:B$57)</f>
        <v>HPQ</v>
      </c>
    </row>
    <row r="22" spans="1:13" x14ac:dyDescent="0.3">
      <c r="A22" s="36">
        <f t="shared" si="0"/>
        <v>12</v>
      </c>
      <c r="B22" s="55">
        <v>104890001</v>
      </c>
      <c r="C22" s="45">
        <v>84750</v>
      </c>
      <c r="D22" s="44" t="s">
        <v>176</v>
      </c>
      <c r="E22" s="43">
        <v>40878</v>
      </c>
      <c r="F22" s="42">
        <v>42430</v>
      </c>
      <c r="G22" s="39">
        <v>228</v>
      </c>
      <c r="H22" s="41">
        <v>56.915999999999997</v>
      </c>
      <c r="I22" s="40">
        <v>3</v>
      </c>
      <c r="J22" s="172">
        <v>352.15499999999997</v>
      </c>
      <c r="K22" s="56">
        <v>676.01</v>
      </c>
      <c r="M22" s="46" t="str">
        <f>+LOOKUP(B22,COD_FIN!C$5:C$57,COD_FIN!B$5:B$57)</f>
        <v>HPQ</v>
      </c>
    </row>
    <row r="23" spans="1:13" x14ac:dyDescent="0.3">
      <c r="A23" s="36">
        <f t="shared" si="0"/>
        <v>13</v>
      </c>
      <c r="B23" s="55">
        <v>104890001</v>
      </c>
      <c r="C23" s="45">
        <v>95335</v>
      </c>
      <c r="D23" s="44" t="s">
        <v>347</v>
      </c>
      <c r="E23" s="43">
        <v>41640</v>
      </c>
      <c r="F23" s="42">
        <v>42430</v>
      </c>
      <c r="G23" s="39">
        <v>225</v>
      </c>
      <c r="H23" s="41">
        <v>42.718000000000004</v>
      </c>
      <c r="I23" s="40">
        <v>1</v>
      </c>
      <c r="J23" s="172">
        <v>346.20499999999998</v>
      </c>
      <c r="K23" s="56">
        <v>866.01</v>
      </c>
      <c r="M23" s="46" t="str">
        <f>+LOOKUP(B23,COD_FIN!C$5:C$57,COD_FIN!B$5:B$57)</f>
        <v>HPQ</v>
      </c>
    </row>
    <row r="24" spans="1:13" x14ac:dyDescent="0.3">
      <c r="A24" s="36">
        <f t="shared" si="0"/>
        <v>14</v>
      </c>
      <c r="B24" s="55">
        <v>104890001</v>
      </c>
      <c r="C24" s="45">
        <v>89093</v>
      </c>
      <c r="D24" s="44" t="s">
        <v>348</v>
      </c>
      <c r="E24" s="43">
        <v>41061</v>
      </c>
      <c r="F24" s="42">
        <v>42614</v>
      </c>
      <c r="G24" s="39">
        <v>56</v>
      </c>
      <c r="H24" s="41">
        <v>45.136000000000003</v>
      </c>
      <c r="I24" s="40">
        <v>3</v>
      </c>
      <c r="J24" s="172">
        <v>345.44</v>
      </c>
      <c r="K24" s="56">
        <v>724.01</v>
      </c>
      <c r="M24" s="46" t="str">
        <f>+LOOKUP(B24,COD_FIN!C$5:C$57,COD_FIN!B$5:B$57)</f>
        <v>HPQ</v>
      </c>
    </row>
    <row r="25" spans="1:13" x14ac:dyDescent="0.3">
      <c r="A25" s="36">
        <f t="shared" si="0"/>
        <v>15</v>
      </c>
      <c r="B25" s="55">
        <v>104890001</v>
      </c>
      <c r="C25" s="45">
        <v>81473</v>
      </c>
      <c r="D25" s="44" t="s">
        <v>176</v>
      </c>
      <c r="E25" s="43">
        <v>40603</v>
      </c>
      <c r="F25" s="42">
        <v>42614</v>
      </c>
      <c r="G25" s="39">
        <v>50</v>
      </c>
      <c r="H25" s="41">
        <v>52.415999999999997</v>
      </c>
      <c r="I25" s="40">
        <v>4</v>
      </c>
      <c r="J25" s="172">
        <v>340.76499999999999</v>
      </c>
      <c r="K25" s="56">
        <v>607</v>
      </c>
      <c r="M25" s="46" t="str">
        <f>+LOOKUP(B25,COD_FIN!C$5:C$57,COD_FIN!B$5:B$57)</f>
        <v>HPQ</v>
      </c>
    </row>
    <row r="26" spans="1:13" x14ac:dyDescent="0.3">
      <c r="A26" s="36">
        <f t="shared" si="0"/>
        <v>16</v>
      </c>
      <c r="B26" s="55">
        <v>104890001</v>
      </c>
      <c r="C26" s="45">
        <v>89074</v>
      </c>
      <c r="D26" s="44" t="s">
        <v>348</v>
      </c>
      <c r="E26" s="43">
        <v>41000</v>
      </c>
      <c r="F26" s="42">
        <v>42491</v>
      </c>
      <c r="G26" s="39">
        <v>172</v>
      </c>
      <c r="H26" s="41">
        <v>53.97</v>
      </c>
      <c r="I26" s="40">
        <v>3</v>
      </c>
      <c r="J26" s="172">
        <v>337.62</v>
      </c>
      <c r="K26" s="56">
        <v>701.01</v>
      </c>
      <c r="M26" s="46" t="str">
        <f>+LOOKUP(B26,COD_FIN!C$5:C$57,COD_FIN!B$5:B$57)</f>
        <v>HPQ</v>
      </c>
    </row>
    <row r="27" spans="1:13" x14ac:dyDescent="0.3">
      <c r="A27" s="36">
        <f t="shared" si="0"/>
        <v>17</v>
      </c>
      <c r="B27" s="55">
        <v>104890001</v>
      </c>
      <c r="C27" s="45">
        <v>81015</v>
      </c>
      <c r="D27" s="44" t="s">
        <v>385</v>
      </c>
      <c r="E27" s="43">
        <v>40238</v>
      </c>
      <c r="F27" s="42">
        <v>42552</v>
      </c>
      <c r="G27" s="39">
        <v>105</v>
      </c>
      <c r="H27" s="41">
        <v>57.576999999999998</v>
      </c>
      <c r="I27" s="40">
        <v>5</v>
      </c>
      <c r="J27" s="172">
        <v>332.435</v>
      </c>
      <c r="K27" s="56">
        <v>512.01</v>
      </c>
      <c r="M27" s="46" t="str">
        <f>+LOOKUP(B27,COD_FIN!C$5:C$57,COD_FIN!B$5:B$57)</f>
        <v>HPQ</v>
      </c>
    </row>
    <row r="28" spans="1:13" x14ac:dyDescent="0.3">
      <c r="A28" s="36">
        <f t="shared" si="0"/>
        <v>18</v>
      </c>
      <c r="B28" s="55">
        <v>410001</v>
      </c>
      <c r="C28" s="45">
        <v>63735</v>
      </c>
      <c r="D28" s="44" t="s">
        <v>177</v>
      </c>
      <c r="E28" s="43">
        <v>38657</v>
      </c>
      <c r="F28" s="42">
        <v>42767</v>
      </c>
      <c r="G28" s="39">
        <v>72</v>
      </c>
      <c r="H28" s="41">
        <v>61.424999999999997</v>
      </c>
      <c r="I28" s="40">
        <v>9</v>
      </c>
      <c r="J28" s="172">
        <v>329.88499999999999</v>
      </c>
      <c r="K28" s="56">
        <v>2494</v>
      </c>
      <c r="M28" s="46" t="str">
        <f>+LOOKUP(B28,COD_FIN!C$5:C$57,COD_FIN!B$5:B$57)</f>
        <v>EDI</v>
      </c>
    </row>
    <row r="29" spans="1:13" x14ac:dyDescent="0.3">
      <c r="A29" s="36">
        <f t="shared" si="0"/>
        <v>19</v>
      </c>
      <c r="B29" s="55">
        <v>104890001</v>
      </c>
      <c r="C29" s="45">
        <v>89096</v>
      </c>
      <c r="D29" s="44" t="s">
        <v>176</v>
      </c>
      <c r="E29" s="43">
        <v>41091</v>
      </c>
      <c r="F29" s="42">
        <v>42491</v>
      </c>
      <c r="G29" s="39">
        <v>167</v>
      </c>
      <c r="H29" s="41">
        <v>51.5</v>
      </c>
      <c r="I29" s="40">
        <v>2</v>
      </c>
      <c r="J29" s="172">
        <v>323.42500000000001</v>
      </c>
      <c r="K29" s="56">
        <v>727.01</v>
      </c>
      <c r="M29" s="46" t="str">
        <f>+LOOKUP(B29,COD_FIN!C$5:C$57,COD_FIN!B$5:B$57)</f>
        <v>HPQ</v>
      </c>
    </row>
    <row r="30" spans="1:13" x14ac:dyDescent="0.3">
      <c r="A30" s="36">
        <f t="shared" si="0"/>
        <v>20</v>
      </c>
      <c r="B30" s="55">
        <v>106500003</v>
      </c>
      <c r="C30" s="45">
        <v>90968</v>
      </c>
      <c r="D30" s="44" t="s">
        <v>414</v>
      </c>
      <c r="E30" s="43">
        <v>41395</v>
      </c>
      <c r="F30" s="42">
        <v>42491</v>
      </c>
      <c r="G30" s="39">
        <v>305</v>
      </c>
      <c r="H30" s="41">
        <v>52.91</v>
      </c>
      <c r="I30" s="40">
        <v>2</v>
      </c>
      <c r="J30" s="172">
        <v>320.70499999999998</v>
      </c>
      <c r="K30" s="56">
        <v>701</v>
      </c>
      <c r="M30" s="46" t="str">
        <f>+LOOKUP(B30,COD_FIN!C$5:C$57,COD_FIN!B$5:B$57)</f>
        <v>GMR</v>
      </c>
    </row>
    <row r="31" spans="1:13" x14ac:dyDescent="0.3">
      <c r="A31" s="36">
        <f t="shared" si="0"/>
        <v>21</v>
      </c>
      <c r="B31" s="55">
        <v>104890001</v>
      </c>
      <c r="C31" s="45">
        <v>81041</v>
      </c>
      <c r="D31" s="44" t="s">
        <v>176</v>
      </c>
      <c r="E31" s="43">
        <v>40269</v>
      </c>
      <c r="F31" s="42">
        <v>42552</v>
      </c>
      <c r="G31" s="39">
        <v>129</v>
      </c>
      <c r="H31" s="41">
        <v>56.07</v>
      </c>
      <c r="I31" s="40">
        <v>5</v>
      </c>
      <c r="J31" s="172">
        <v>317.05</v>
      </c>
      <c r="K31" s="56">
        <v>533</v>
      </c>
      <c r="M31" s="46" t="str">
        <f>+LOOKUP(B31,COD_FIN!C$5:C$57,COD_FIN!B$5:B$57)</f>
        <v>HPQ</v>
      </c>
    </row>
    <row r="32" spans="1:13" x14ac:dyDescent="0.3">
      <c r="A32" s="36">
        <f t="shared" si="0"/>
        <v>22</v>
      </c>
      <c r="B32" s="55">
        <v>106500005</v>
      </c>
      <c r="C32" s="45">
        <v>90965</v>
      </c>
      <c r="D32" s="44" t="s">
        <v>350</v>
      </c>
      <c r="E32" s="43">
        <v>41487</v>
      </c>
      <c r="F32" s="42">
        <v>42675</v>
      </c>
      <c r="G32" s="39">
        <v>282</v>
      </c>
      <c r="H32" s="41">
        <v>54.67</v>
      </c>
      <c r="I32" s="40">
        <v>2</v>
      </c>
      <c r="J32" s="172">
        <v>316.28500000000003</v>
      </c>
      <c r="K32" s="56">
        <v>522</v>
      </c>
      <c r="M32" s="46" t="str">
        <f>+LOOKUP(B32,COD_FIN!C$5:C$57,COD_FIN!B$5:B$57)</f>
        <v>ARM</v>
      </c>
    </row>
    <row r="33" spans="1:13" x14ac:dyDescent="0.3">
      <c r="A33" s="36">
        <f t="shared" si="0"/>
        <v>23</v>
      </c>
      <c r="B33" s="55">
        <v>104890001</v>
      </c>
      <c r="C33" s="45">
        <v>84755</v>
      </c>
      <c r="D33" s="44" t="s">
        <v>175</v>
      </c>
      <c r="E33" s="43">
        <v>40909</v>
      </c>
      <c r="F33" s="42">
        <v>42430</v>
      </c>
      <c r="G33" s="39">
        <v>226</v>
      </c>
      <c r="H33" s="41">
        <v>56.462000000000003</v>
      </c>
      <c r="I33" s="40">
        <v>3</v>
      </c>
      <c r="J33" s="172">
        <v>312.375</v>
      </c>
      <c r="K33" s="56">
        <v>682</v>
      </c>
      <c r="M33" s="46" t="str">
        <f>+LOOKUP(B33,COD_FIN!C$5:C$57,COD_FIN!B$5:B$57)</f>
        <v>HPQ</v>
      </c>
    </row>
    <row r="34" spans="1:13" x14ac:dyDescent="0.3">
      <c r="A34" s="36">
        <f t="shared" si="0"/>
        <v>24</v>
      </c>
      <c r="B34" s="55">
        <v>460001</v>
      </c>
      <c r="C34" s="45">
        <v>83110</v>
      </c>
      <c r="D34" s="44" t="s">
        <v>176</v>
      </c>
      <c r="E34" s="43">
        <v>40422</v>
      </c>
      <c r="F34" s="42">
        <v>42430</v>
      </c>
      <c r="G34" s="39">
        <v>34</v>
      </c>
      <c r="H34" s="41">
        <v>48.392000000000003</v>
      </c>
      <c r="I34" s="40">
        <v>4</v>
      </c>
      <c r="J34" s="172">
        <v>311.10000000000002</v>
      </c>
      <c r="K34" s="56">
        <v>780</v>
      </c>
      <c r="M34" s="46" t="str">
        <f>+LOOKUP(B34,COD_FIN!C$5:C$57,COD_FIN!B$5:B$57)</f>
        <v>HSJ</v>
      </c>
    </row>
    <row r="35" spans="1:13" x14ac:dyDescent="0.3">
      <c r="A35" s="36">
        <f t="shared" si="0"/>
        <v>25</v>
      </c>
      <c r="B35" s="55">
        <v>106500003</v>
      </c>
      <c r="C35" s="45">
        <v>88659</v>
      </c>
      <c r="D35" s="44" t="s">
        <v>414</v>
      </c>
      <c r="E35" s="43">
        <v>41365</v>
      </c>
      <c r="F35" s="42">
        <v>42522</v>
      </c>
      <c r="G35" s="39">
        <v>285</v>
      </c>
      <c r="H35" s="41">
        <v>52.47</v>
      </c>
      <c r="I35" s="40">
        <v>2</v>
      </c>
      <c r="J35" s="172">
        <v>305.91500000000002</v>
      </c>
      <c r="K35" s="56">
        <v>696</v>
      </c>
      <c r="M35" s="46" t="str">
        <f>+LOOKUP(B35,COD_FIN!C$5:C$57,COD_FIN!B$5:B$57)</f>
        <v>GMR</v>
      </c>
    </row>
    <row r="36" spans="1:13" x14ac:dyDescent="0.3">
      <c r="A36" s="39">
        <v>26</v>
      </c>
      <c r="B36" s="55">
        <v>106500003</v>
      </c>
      <c r="C36" s="45">
        <v>90975</v>
      </c>
      <c r="D36" s="44" t="s">
        <v>350</v>
      </c>
      <c r="E36" s="43">
        <v>41456</v>
      </c>
      <c r="F36" s="42">
        <v>42583</v>
      </c>
      <c r="G36" s="39">
        <v>271</v>
      </c>
      <c r="H36" s="41">
        <v>54.173000000000002</v>
      </c>
      <c r="I36" s="40">
        <v>2</v>
      </c>
      <c r="J36" s="172">
        <v>299.54000000000002</v>
      </c>
      <c r="K36" s="38">
        <v>708</v>
      </c>
      <c r="M36" s="46" t="str">
        <f>+LOOKUP(B36,COD_FIN!C$5:C$57,COD_FIN!B$5:B$57)</f>
        <v>GMR</v>
      </c>
    </row>
    <row r="37" spans="1:13" x14ac:dyDescent="0.3">
      <c r="A37" s="39">
        <f t="shared" ref="A37:A60" si="1">A36+1</f>
        <v>27</v>
      </c>
      <c r="B37" s="55">
        <v>2120010</v>
      </c>
      <c r="C37" s="45">
        <v>90515</v>
      </c>
      <c r="D37" s="44" t="s">
        <v>414</v>
      </c>
      <c r="E37" s="43">
        <v>41456</v>
      </c>
      <c r="F37" s="42">
        <v>42675</v>
      </c>
      <c r="G37" s="39">
        <v>124</v>
      </c>
      <c r="H37" s="41">
        <v>47.817</v>
      </c>
      <c r="I37" s="40">
        <v>2</v>
      </c>
      <c r="J37" s="172">
        <v>291.20999999999998</v>
      </c>
      <c r="K37" s="38">
        <v>3770</v>
      </c>
      <c r="M37" s="46" t="str">
        <f>+LOOKUP(B37,COD_FIN!C$5:C$57,COD_FIN!B$5:B$57)</f>
        <v>HTF</v>
      </c>
    </row>
    <row r="38" spans="1:13" x14ac:dyDescent="0.3">
      <c r="A38" s="39">
        <f t="shared" si="1"/>
        <v>28</v>
      </c>
      <c r="B38" s="55">
        <v>102960001</v>
      </c>
      <c r="C38" s="45">
        <v>87398</v>
      </c>
      <c r="D38" s="44" t="s">
        <v>352</v>
      </c>
      <c r="E38" s="43">
        <v>41122</v>
      </c>
      <c r="F38" s="42">
        <v>42583</v>
      </c>
      <c r="G38" s="39">
        <v>281</v>
      </c>
      <c r="H38" s="41">
        <v>57.64</v>
      </c>
      <c r="I38" s="40">
        <v>3</v>
      </c>
      <c r="J38" s="172">
        <v>290.78500000000003</v>
      </c>
      <c r="K38" s="38">
        <v>448</v>
      </c>
      <c r="M38" s="46" t="str">
        <f>+LOOKUP(B38,COD_FIN!C$5:C$57,COD_FIN!B$5:B$57)</f>
        <v>HLM</v>
      </c>
    </row>
    <row r="39" spans="1:13" x14ac:dyDescent="0.3">
      <c r="A39" s="39">
        <f t="shared" si="1"/>
        <v>29</v>
      </c>
      <c r="B39" s="55">
        <v>104890001</v>
      </c>
      <c r="C39" s="45">
        <v>89075</v>
      </c>
      <c r="D39" s="44" t="s">
        <v>176</v>
      </c>
      <c r="E39" s="43">
        <v>41000</v>
      </c>
      <c r="F39" s="42">
        <v>42552</v>
      </c>
      <c r="G39" s="39">
        <v>118</v>
      </c>
      <c r="H39" s="41">
        <v>51.183</v>
      </c>
      <c r="I39" s="40">
        <v>3</v>
      </c>
      <c r="J39" s="172">
        <v>288.14999999999998</v>
      </c>
      <c r="K39" s="38">
        <v>702.01</v>
      </c>
      <c r="M39" s="46" t="str">
        <f>+LOOKUP(B39,COD_FIN!C$5:C$57,COD_FIN!B$5:B$57)</f>
        <v>HPQ</v>
      </c>
    </row>
    <row r="40" spans="1:13" x14ac:dyDescent="0.3">
      <c r="A40" s="39">
        <f t="shared" si="1"/>
        <v>30</v>
      </c>
      <c r="B40" s="55">
        <v>102960001</v>
      </c>
      <c r="C40" s="45">
        <v>93150</v>
      </c>
      <c r="D40" s="44" t="s">
        <v>350</v>
      </c>
      <c r="E40" s="43">
        <v>41699</v>
      </c>
      <c r="F40" s="42">
        <v>42736</v>
      </c>
      <c r="G40" s="39">
        <v>219</v>
      </c>
      <c r="H40" s="41">
        <v>51.84</v>
      </c>
      <c r="I40" s="40">
        <v>2</v>
      </c>
      <c r="J40" s="172">
        <v>282.02999999999997</v>
      </c>
      <c r="K40" s="38">
        <v>516</v>
      </c>
      <c r="M40" s="46" t="str">
        <f>+LOOKUP(B40,COD_FIN!C$5:C$57,COD_FIN!B$5:B$57)</f>
        <v>HLM</v>
      </c>
    </row>
    <row r="41" spans="1:13" x14ac:dyDescent="0.3">
      <c r="A41" s="39">
        <f t="shared" si="1"/>
        <v>31</v>
      </c>
      <c r="B41" s="55">
        <v>104890001</v>
      </c>
      <c r="C41" s="45">
        <v>90938</v>
      </c>
      <c r="D41" s="44" t="s">
        <v>176</v>
      </c>
      <c r="E41" s="43">
        <v>40603</v>
      </c>
      <c r="F41" s="42">
        <v>42461</v>
      </c>
      <c r="G41" s="39">
        <v>193</v>
      </c>
      <c r="H41" s="41">
        <v>57.244999999999997</v>
      </c>
      <c r="I41" s="40">
        <v>4</v>
      </c>
      <c r="J41" s="172">
        <v>279.39499999999998</v>
      </c>
      <c r="K41" s="38">
        <v>610.01</v>
      </c>
      <c r="M41" s="46" t="str">
        <f>+LOOKUP(B41,COD_FIN!C$5:C$57,COD_FIN!B$5:B$57)</f>
        <v>HPQ</v>
      </c>
    </row>
    <row r="42" spans="1:13" x14ac:dyDescent="0.3">
      <c r="A42" s="39">
        <f t="shared" si="1"/>
        <v>32</v>
      </c>
      <c r="B42" s="55">
        <v>109330001</v>
      </c>
      <c r="C42" s="45">
        <v>82195</v>
      </c>
      <c r="D42" s="44" t="s">
        <v>176</v>
      </c>
      <c r="E42" s="43">
        <v>40330</v>
      </c>
      <c r="F42" s="42">
        <v>42795</v>
      </c>
      <c r="G42" s="39">
        <v>59</v>
      </c>
      <c r="H42" s="41">
        <v>48.503</v>
      </c>
      <c r="I42" s="40">
        <v>5</v>
      </c>
      <c r="J42" s="172">
        <v>278.8</v>
      </c>
      <c r="K42" s="38">
        <v>4804</v>
      </c>
      <c r="M42" s="46" t="str">
        <f>+LOOKUP(B42,COD_FIN!C$5:C$57,COD_FIN!B$5:B$57)</f>
        <v>GPL</v>
      </c>
    </row>
    <row r="43" spans="1:13" x14ac:dyDescent="0.3">
      <c r="A43" s="39">
        <f t="shared" si="1"/>
        <v>33</v>
      </c>
      <c r="B43" s="55">
        <v>104890001</v>
      </c>
      <c r="C43" s="45">
        <v>90876</v>
      </c>
      <c r="D43" s="44" t="s">
        <v>347</v>
      </c>
      <c r="E43" s="43">
        <v>41334</v>
      </c>
      <c r="F43" s="42">
        <v>42552</v>
      </c>
      <c r="G43" s="39">
        <v>111</v>
      </c>
      <c r="H43" s="41">
        <v>41.36</v>
      </c>
      <c r="I43" s="40">
        <v>2</v>
      </c>
      <c r="J43" s="172">
        <v>277.185</v>
      </c>
      <c r="K43" s="38">
        <v>783.01</v>
      </c>
      <c r="M43" s="46" t="str">
        <f>+LOOKUP(B43,COD_FIN!C$5:C$57,COD_FIN!B$5:B$57)</f>
        <v>HPQ</v>
      </c>
    </row>
    <row r="44" spans="1:13" x14ac:dyDescent="0.3">
      <c r="A44" s="39">
        <f t="shared" si="1"/>
        <v>34</v>
      </c>
      <c r="B44" s="55">
        <v>106500003</v>
      </c>
      <c r="C44" s="45">
        <v>90976</v>
      </c>
      <c r="D44" s="44" t="s">
        <v>350</v>
      </c>
      <c r="E44" s="43">
        <v>41456</v>
      </c>
      <c r="F44" s="42">
        <v>42552</v>
      </c>
      <c r="G44" s="39">
        <v>305</v>
      </c>
      <c r="H44" s="41">
        <v>53.02</v>
      </c>
      <c r="I44" s="40">
        <v>2</v>
      </c>
      <c r="J44" s="172">
        <v>276.84500000000003</v>
      </c>
      <c r="K44" s="38">
        <v>709</v>
      </c>
      <c r="M44" s="46" t="str">
        <f>+LOOKUP(B44,COD_FIN!C$5:C$57,COD_FIN!B$5:B$57)</f>
        <v>GMR</v>
      </c>
    </row>
    <row r="45" spans="1:13" x14ac:dyDescent="0.3">
      <c r="A45" s="39">
        <f t="shared" si="1"/>
        <v>35</v>
      </c>
      <c r="B45" s="55">
        <v>104890001</v>
      </c>
      <c r="C45" s="45">
        <v>95337</v>
      </c>
      <c r="D45" s="44" t="s">
        <v>347</v>
      </c>
      <c r="E45" s="43">
        <v>41640</v>
      </c>
      <c r="F45" s="42">
        <v>42461</v>
      </c>
      <c r="G45" s="39">
        <v>207</v>
      </c>
      <c r="H45" s="41">
        <v>40.4</v>
      </c>
      <c r="I45" s="40">
        <v>1</v>
      </c>
      <c r="J45" s="172">
        <v>272</v>
      </c>
      <c r="K45" s="38">
        <v>868.01</v>
      </c>
      <c r="M45" s="46" t="str">
        <f>+LOOKUP(B45,COD_FIN!C$5:C$57,COD_FIN!B$5:B$57)</f>
        <v>HPQ</v>
      </c>
    </row>
    <row r="46" spans="1:13" x14ac:dyDescent="0.3">
      <c r="A46" s="39">
        <f t="shared" si="1"/>
        <v>36</v>
      </c>
      <c r="B46" s="55">
        <v>104890001</v>
      </c>
      <c r="C46" s="45">
        <v>81482</v>
      </c>
      <c r="D46" s="44" t="s">
        <v>176</v>
      </c>
      <c r="E46" s="43">
        <v>40634</v>
      </c>
      <c r="F46" s="42">
        <v>42522</v>
      </c>
      <c r="G46" s="39">
        <v>135</v>
      </c>
      <c r="H46" s="41">
        <v>57.96</v>
      </c>
      <c r="I46" s="40">
        <v>4</v>
      </c>
      <c r="J46" s="172">
        <v>271.745</v>
      </c>
      <c r="K46" s="38">
        <v>629.01</v>
      </c>
      <c r="M46" s="46" t="str">
        <f>+LOOKUP(B46,COD_FIN!C$5:C$57,COD_FIN!B$5:B$57)</f>
        <v>HPQ</v>
      </c>
    </row>
    <row r="47" spans="1:13" x14ac:dyDescent="0.3">
      <c r="A47" s="39">
        <f t="shared" si="1"/>
        <v>37</v>
      </c>
      <c r="B47" s="55">
        <v>109330001</v>
      </c>
      <c r="C47" s="45">
        <v>74849</v>
      </c>
      <c r="D47" s="44" t="s">
        <v>415</v>
      </c>
      <c r="E47" s="43">
        <v>39873</v>
      </c>
      <c r="F47" s="42">
        <v>42795</v>
      </c>
      <c r="G47" s="39">
        <v>59</v>
      </c>
      <c r="H47" s="41">
        <v>51.744</v>
      </c>
      <c r="I47" s="40">
        <v>6</v>
      </c>
      <c r="J47" s="172">
        <v>270.81</v>
      </c>
      <c r="K47" s="38">
        <v>4625</v>
      </c>
      <c r="M47" s="46" t="str">
        <f>+LOOKUP(B47,COD_FIN!C$5:C$57,COD_FIN!B$5:B$57)</f>
        <v>GPL</v>
      </c>
    </row>
    <row r="48" spans="1:13" x14ac:dyDescent="0.3">
      <c r="A48" s="39">
        <f t="shared" si="1"/>
        <v>38</v>
      </c>
      <c r="B48" s="55">
        <v>104890001</v>
      </c>
      <c r="C48" s="45">
        <v>89103</v>
      </c>
      <c r="D48" s="44" t="s">
        <v>348</v>
      </c>
      <c r="E48" s="43">
        <v>41122</v>
      </c>
      <c r="F48" s="42">
        <v>42461</v>
      </c>
      <c r="G48" s="39">
        <v>220</v>
      </c>
      <c r="H48" s="41">
        <v>51.624000000000002</v>
      </c>
      <c r="I48" s="40">
        <v>2</v>
      </c>
      <c r="J48" s="172">
        <v>270.64</v>
      </c>
      <c r="K48" s="38">
        <v>738.01</v>
      </c>
      <c r="M48" s="46" t="str">
        <f>+LOOKUP(B48,COD_FIN!C$5:C$57,COD_FIN!B$5:B$57)</f>
        <v>HPQ</v>
      </c>
    </row>
    <row r="49" spans="1:13" x14ac:dyDescent="0.3">
      <c r="A49" s="39">
        <f t="shared" si="1"/>
        <v>39</v>
      </c>
      <c r="B49" s="55">
        <v>106500003</v>
      </c>
      <c r="C49" s="45">
        <v>90972</v>
      </c>
      <c r="D49" s="44" t="s">
        <v>350</v>
      </c>
      <c r="E49" s="43">
        <v>41426</v>
      </c>
      <c r="F49" s="42">
        <v>42583</v>
      </c>
      <c r="G49" s="39">
        <v>305</v>
      </c>
      <c r="H49" s="41">
        <v>54.12</v>
      </c>
      <c r="I49" s="40">
        <v>2</v>
      </c>
      <c r="J49" s="172">
        <v>269.02499999999998</v>
      </c>
      <c r="K49" s="38">
        <v>705</v>
      </c>
      <c r="M49" s="46" t="str">
        <f>+LOOKUP(B49,COD_FIN!C$5:C$57,COD_FIN!B$5:B$57)</f>
        <v>GMR</v>
      </c>
    </row>
    <row r="50" spans="1:13" x14ac:dyDescent="0.3">
      <c r="A50" s="39">
        <f t="shared" si="1"/>
        <v>40</v>
      </c>
      <c r="B50" s="55">
        <v>104890001</v>
      </c>
      <c r="C50" s="45">
        <v>69731</v>
      </c>
      <c r="D50" s="44">
        <v>300534</v>
      </c>
      <c r="E50" s="43">
        <v>38869</v>
      </c>
      <c r="F50" s="42">
        <v>42583</v>
      </c>
      <c r="G50" s="39">
        <v>96</v>
      </c>
      <c r="H50" s="41">
        <v>57.875999999999998</v>
      </c>
      <c r="I50" s="40">
        <v>8</v>
      </c>
      <c r="J50" s="172">
        <v>265.96499999999997</v>
      </c>
      <c r="K50" s="38">
        <v>261</v>
      </c>
      <c r="M50" s="46" t="str">
        <f>+LOOKUP(B50,COD_FIN!C$5:C$57,COD_FIN!B$5:B$57)</f>
        <v>HPQ</v>
      </c>
    </row>
    <row r="51" spans="1:13" x14ac:dyDescent="0.3">
      <c r="A51" s="39">
        <f t="shared" si="1"/>
        <v>41</v>
      </c>
      <c r="B51" s="55">
        <v>2120010</v>
      </c>
      <c r="C51" s="45">
        <v>74993</v>
      </c>
      <c r="D51" s="44" t="s">
        <v>386</v>
      </c>
      <c r="E51" s="43">
        <v>39873</v>
      </c>
      <c r="F51" s="42">
        <v>42675</v>
      </c>
      <c r="G51" s="39">
        <v>113</v>
      </c>
      <c r="H51" s="41">
        <v>56.174999999999997</v>
      </c>
      <c r="I51" s="40">
        <v>6</v>
      </c>
      <c r="J51" s="172">
        <v>265.79500000000002</v>
      </c>
      <c r="K51" s="38">
        <v>9510</v>
      </c>
      <c r="M51" s="46" t="str">
        <f>+LOOKUP(B51,COD_FIN!C$5:C$57,COD_FIN!B$5:B$57)</f>
        <v>HTF</v>
      </c>
    </row>
    <row r="52" spans="1:13" x14ac:dyDescent="0.3">
      <c r="A52" s="39">
        <f t="shared" si="1"/>
        <v>42</v>
      </c>
      <c r="B52" s="55">
        <v>1910015</v>
      </c>
      <c r="C52" s="45">
        <v>101285</v>
      </c>
      <c r="D52" s="44" t="s">
        <v>350</v>
      </c>
      <c r="E52" s="43">
        <v>41609</v>
      </c>
      <c r="F52" s="42">
        <v>42795</v>
      </c>
      <c r="G52" s="39">
        <v>95</v>
      </c>
      <c r="H52" s="41">
        <v>42.3</v>
      </c>
      <c r="I52" s="40">
        <v>2</v>
      </c>
      <c r="J52" s="172">
        <v>263.5</v>
      </c>
      <c r="K52" s="38">
        <v>148.02000000000001</v>
      </c>
      <c r="M52" s="46" t="str">
        <f>+LOOKUP(B52,COD_FIN!C$5:C$57,COD_FIN!B$5:B$57)</f>
        <v>FGP</v>
      </c>
    </row>
    <row r="53" spans="1:13" x14ac:dyDescent="0.3">
      <c r="A53" s="39">
        <f t="shared" si="1"/>
        <v>43</v>
      </c>
      <c r="B53" s="55">
        <v>104890001</v>
      </c>
      <c r="C53" s="45">
        <v>81480</v>
      </c>
      <c r="D53" s="44" t="s">
        <v>176</v>
      </c>
      <c r="E53" s="43">
        <v>40634</v>
      </c>
      <c r="F53" s="42">
        <v>42522</v>
      </c>
      <c r="G53" s="39">
        <v>155</v>
      </c>
      <c r="H53" s="41">
        <v>59.572000000000003</v>
      </c>
      <c r="I53" s="40">
        <v>4</v>
      </c>
      <c r="J53" s="172">
        <v>263.33</v>
      </c>
      <c r="K53" s="38">
        <v>627.01</v>
      </c>
      <c r="M53" s="46" t="str">
        <f>+LOOKUP(B53,COD_FIN!C$5:C$57,COD_FIN!B$5:B$57)</f>
        <v>HPQ</v>
      </c>
    </row>
    <row r="54" spans="1:13" x14ac:dyDescent="0.3">
      <c r="A54" s="39">
        <f t="shared" si="1"/>
        <v>44</v>
      </c>
      <c r="B54" s="55">
        <v>102960001</v>
      </c>
      <c r="C54" s="45">
        <v>94443</v>
      </c>
      <c r="D54" s="44" t="s">
        <v>350</v>
      </c>
      <c r="E54" s="43">
        <v>41760</v>
      </c>
      <c r="F54" s="42">
        <v>42767</v>
      </c>
      <c r="G54" s="39">
        <v>187</v>
      </c>
      <c r="H54" s="41">
        <v>51.834000000000003</v>
      </c>
      <c r="I54" s="40">
        <v>2</v>
      </c>
      <c r="J54" s="172">
        <v>262.73500000000001</v>
      </c>
      <c r="K54" s="38">
        <v>526</v>
      </c>
      <c r="M54" s="46" t="str">
        <f>+LOOKUP(B54,COD_FIN!C$5:C$57,COD_FIN!B$5:B$57)</f>
        <v>HLM</v>
      </c>
    </row>
    <row r="55" spans="1:13" x14ac:dyDescent="0.3">
      <c r="A55" s="39">
        <f t="shared" si="1"/>
        <v>45</v>
      </c>
      <c r="B55" s="55">
        <v>104890001</v>
      </c>
      <c r="C55" s="45">
        <v>90875</v>
      </c>
      <c r="D55" s="44" t="s">
        <v>351</v>
      </c>
      <c r="E55" s="43">
        <v>41334</v>
      </c>
      <c r="F55" s="42">
        <v>42522</v>
      </c>
      <c r="G55" s="39">
        <v>136</v>
      </c>
      <c r="H55" s="41">
        <v>48.311999999999998</v>
      </c>
      <c r="I55" s="40">
        <v>2</v>
      </c>
      <c r="J55" s="172">
        <v>255.34</v>
      </c>
      <c r="K55" s="38">
        <v>782.01</v>
      </c>
      <c r="M55" s="46" t="str">
        <f>+LOOKUP(B55,COD_FIN!C$5:C$57,COD_FIN!B$5:B$57)</f>
        <v>HPQ</v>
      </c>
    </row>
    <row r="56" spans="1:13" x14ac:dyDescent="0.3">
      <c r="A56" s="39">
        <f t="shared" si="1"/>
        <v>46</v>
      </c>
      <c r="B56" s="55">
        <v>1100001</v>
      </c>
      <c r="C56" s="45">
        <v>87792</v>
      </c>
      <c r="D56" s="44" t="s">
        <v>416</v>
      </c>
      <c r="E56" s="43">
        <v>41183</v>
      </c>
      <c r="F56" s="42">
        <v>42430</v>
      </c>
      <c r="G56" s="39">
        <v>305</v>
      </c>
      <c r="H56" s="41">
        <v>56.43</v>
      </c>
      <c r="I56" s="40">
        <v>2</v>
      </c>
      <c r="J56" s="172">
        <v>253.13</v>
      </c>
      <c r="K56" s="38">
        <v>761212</v>
      </c>
      <c r="M56" s="46" t="str">
        <f>+LOOKUP(B56,COD_FIN!C$5:C$57,COD_FIN!B$5:B$57)</f>
        <v>FLQ</v>
      </c>
    </row>
    <row r="57" spans="1:13" x14ac:dyDescent="0.3">
      <c r="A57" s="39">
        <f t="shared" si="1"/>
        <v>47</v>
      </c>
      <c r="B57" s="55">
        <v>104890001</v>
      </c>
      <c r="C57" s="45">
        <v>89126</v>
      </c>
      <c r="D57" s="44" t="s">
        <v>176</v>
      </c>
      <c r="E57" s="43">
        <v>41306</v>
      </c>
      <c r="F57" s="42">
        <v>42522</v>
      </c>
      <c r="G57" s="39">
        <v>136</v>
      </c>
      <c r="H57" s="41">
        <v>49.302</v>
      </c>
      <c r="I57" s="40">
        <v>2</v>
      </c>
      <c r="J57" s="172">
        <v>249.05</v>
      </c>
      <c r="K57" s="38">
        <v>774.01</v>
      </c>
      <c r="M57" s="46" t="str">
        <f>+LOOKUP(B57,COD_FIN!C$5:C$57,COD_FIN!B$5:B$57)</f>
        <v>HPQ</v>
      </c>
    </row>
    <row r="58" spans="1:13" x14ac:dyDescent="0.3">
      <c r="A58" s="39">
        <f t="shared" si="1"/>
        <v>48</v>
      </c>
      <c r="B58" s="55">
        <v>190001</v>
      </c>
      <c r="C58" s="45">
        <v>85639</v>
      </c>
      <c r="D58" s="44" t="s">
        <v>176</v>
      </c>
      <c r="E58" s="43">
        <v>40878</v>
      </c>
      <c r="F58" s="42">
        <v>42644</v>
      </c>
      <c r="G58" s="39">
        <v>181</v>
      </c>
      <c r="H58" s="41">
        <v>57.12</v>
      </c>
      <c r="I58" s="40">
        <v>3</v>
      </c>
      <c r="J58" s="172">
        <v>247.60499999999999</v>
      </c>
      <c r="K58" s="38">
        <v>1083</v>
      </c>
      <c r="M58" s="46" t="str">
        <f>+LOOKUP(B58,COD_FIN!C$5:C$57,COD_FIN!B$5:B$57)</f>
        <v>HRE</v>
      </c>
    </row>
    <row r="59" spans="1:13" x14ac:dyDescent="0.3">
      <c r="A59" s="39">
        <f t="shared" si="1"/>
        <v>49</v>
      </c>
      <c r="B59" s="55">
        <v>104890001</v>
      </c>
      <c r="C59" s="45">
        <v>90895</v>
      </c>
      <c r="D59" s="44" t="s">
        <v>351</v>
      </c>
      <c r="E59" s="43">
        <v>41395</v>
      </c>
      <c r="F59" s="42">
        <v>42522</v>
      </c>
      <c r="G59" s="39">
        <v>138</v>
      </c>
      <c r="H59" s="41">
        <v>48.707999999999998</v>
      </c>
      <c r="I59" s="40">
        <v>2</v>
      </c>
      <c r="J59" s="172">
        <v>247.435</v>
      </c>
      <c r="K59" s="38">
        <v>804.01</v>
      </c>
      <c r="M59" s="46" t="str">
        <f>+LOOKUP(B59,COD_FIN!C$5:C$57,COD_FIN!B$5:B$57)</f>
        <v>HPQ</v>
      </c>
    </row>
    <row r="60" spans="1:13" x14ac:dyDescent="0.3">
      <c r="A60" s="39">
        <f t="shared" si="1"/>
        <v>50</v>
      </c>
      <c r="B60" s="55">
        <v>410001</v>
      </c>
      <c r="C60" s="45">
        <v>68644</v>
      </c>
      <c r="D60" s="44" t="s">
        <v>293</v>
      </c>
      <c r="E60" s="43">
        <v>39203</v>
      </c>
      <c r="F60" s="42">
        <v>42461</v>
      </c>
      <c r="G60" s="39">
        <v>305</v>
      </c>
      <c r="H60" s="41">
        <v>63.03</v>
      </c>
      <c r="I60" s="40">
        <v>8</v>
      </c>
      <c r="J60" s="172">
        <v>235.36500000000001</v>
      </c>
      <c r="K60" s="38">
        <v>2663</v>
      </c>
      <c r="M60" s="46" t="str">
        <f>+LOOKUP(B60,COD_FIN!C$5:C$57,COD_FIN!B$5:B$57)</f>
        <v>EDI</v>
      </c>
    </row>
    <row r="61" spans="1:13" x14ac:dyDescent="0.3">
      <c r="B61" s="47"/>
      <c r="M61" s="46"/>
    </row>
    <row r="62" spans="1:13" x14ac:dyDescent="0.3">
      <c r="B62" s="47"/>
      <c r="M62" s="46"/>
    </row>
    <row r="63" spans="1:13" x14ac:dyDescent="0.3">
      <c r="B63" s="47"/>
      <c r="M63" s="46"/>
    </row>
    <row r="64" spans="1:13" x14ac:dyDescent="0.3">
      <c r="B64" s="47"/>
      <c r="M64" s="46"/>
    </row>
    <row r="65" spans="2:13" x14ac:dyDescent="0.3">
      <c r="B65" s="47"/>
      <c r="M65" s="46"/>
    </row>
    <row r="66" spans="2:13" x14ac:dyDescent="0.3">
      <c r="B66" s="47"/>
      <c r="M66" s="46"/>
    </row>
    <row r="67" spans="2:13" x14ac:dyDescent="0.3">
      <c r="B67" s="47"/>
      <c r="M67" s="46"/>
    </row>
    <row r="68" spans="2:13" x14ac:dyDescent="0.3">
      <c r="B68" s="47"/>
      <c r="M68" s="46"/>
    </row>
    <row r="69" spans="2:13" x14ac:dyDescent="0.3">
      <c r="B69" s="47"/>
      <c r="M69" s="46"/>
    </row>
    <row r="70" spans="2:13" x14ac:dyDescent="0.3">
      <c r="B70" s="47"/>
      <c r="M70" s="46"/>
    </row>
    <row r="71" spans="2:13" x14ac:dyDescent="0.3">
      <c r="B71" s="47"/>
      <c r="M71" s="46"/>
    </row>
    <row r="72" spans="2:13" x14ac:dyDescent="0.3">
      <c r="B72" s="47"/>
      <c r="M72" s="46"/>
    </row>
    <row r="73" spans="2:13" x14ac:dyDescent="0.3">
      <c r="B73" s="47"/>
      <c r="M73" s="46"/>
    </row>
    <row r="74" spans="2:13" x14ac:dyDescent="0.3">
      <c r="B74" s="47"/>
      <c r="M74" s="46"/>
    </row>
    <row r="75" spans="2:13" x14ac:dyDescent="0.3">
      <c r="B75" s="47"/>
      <c r="M75" s="46"/>
    </row>
    <row r="76" spans="2:13" x14ac:dyDescent="0.3">
      <c r="B76" s="47"/>
      <c r="M76" s="46"/>
    </row>
    <row r="77" spans="2:13" x14ac:dyDescent="0.3">
      <c r="B77" s="47"/>
      <c r="M77" s="46"/>
    </row>
    <row r="78" spans="2:13" x14ac:dyDescent="0.3">
      <c r="B78" s="47"/>
      <c r="M78" s="46"/>
    </row>
    <row r="79" spans="2:13" x14ac:dyDescent="0.3">
      <c r="B79" s="47"/>
      <c r="M79" s="46"/>
    </row>
    <row r="80" spans="2:13" x14ac:dyDescent="0.3">
      <c r="B80" s="47"/>
      <c r="M80" s="46"/>
    </row>
    <row r="81" spans="2:13" x14ac:dyDescent="0.3">
      <c r="B81" s="47"/>
      <c r="M81" s="46"/>
    </row>
    <row r="82" spans="2:13" x14ac:dyDescent="0.3">
      <c r="B82" s="47"/>
      <c r="M82" s="46"/>
    </row>
    <row r="83" spans="2:13" x14ac:dyDescent="0.3">
      <c r="B83" s="47"/>
      <c r="M83" s="46"/>
    </row>
    <row r="84" spans="2:13" x14ac:dyDescent="0.3">
      <c r="B84" s="47"/>
      <c r="M84" s="46"/>
    </row>
    <row r="85" spans="2:13" x14ac:dyDescent="0.3">
      <c r="B85" s="47"/>
      <c r="M85" s="46"/>
    </row>
    <row r="86" spans="2:13" x14ac:dyDescent="0.3">
      <c r="B86" s="47"/>
      <c r="M86" s="46"/>
    </row>
    <row r="87" spans="2:13" x14ac:dyDescent="0.3">
      <c r="B87" s="47"/>
      <c r="M87" s="46"/>
    </row>
    <row r="88" spans="2:13" x14ac:dyDescent="0.3">
      <c r="B88" s="47"/>
      <c r="M88" s="46"/>
    </row>
    <row r="89" spans="2:13" x14ac:dyDescent="0.3">
      <c r="B89" s="47"/>
      <c r="M89" s="46"/>
    </row>
    <row r="90" spans="2:13" x14ac:dyDescent="0.3">
      <c r="B90" s="47"/>
      <c r="M90" s="46"/>
    </row>
    <row r="91" spans="2:13" x14ac:dyDescent="0.3">
      <c r="B91" s="47"/>
      <c r="M91" s="46"/>
    </row>
    <row r="92" spans="2:13" x14ac:dyDescent="0.3">
      <c r="B92" s="47"/>
      <c r="M92" s="46"/>
    </row>
    <row r="93" spans="2:13" x14ac:dyDescent="0.3">
      <c r="B93" s="47"/>
      <c r="M93" s="46"/>
    </row>
    <row r="94" spans="2:13" x14ac:dyDescent="0.3">
      <c r="B94" s="47"/>
      <c r="M94" s="46"/>
    </row>
    <row r="95" spans="2:13" x14ac:dyDescent="0.3">
      <c r="B95" s="47"/>
      <c r="M95" s="46"/>
    </row>
    <row r="96" spans="2:13" x14ac:dyDescent="0.3">
      <c r="B96" s="47"/>
      <c r="M96" s="46"/>
    </row>
    <row r="97" spans="1:14" s="54" customFormat="1" x14ac:dyDescent="0.3">
      <c r="A97" s="39"/>
      <c r="B97" s="47"/>
      <c r="C97" s="45"/>
      <c r="D97" s="44"/>
      <c r="E97" s="43"/>
      <c r="F97" s="42"/>
      <c r="G97" s="39"/>
      <c r="H97" s="41"/>
      <c r="I97" s="40"/>
      <c r="J97" s="168"/>
      <c r="K97" s="38"/>
      <c r="L97" s="37"/>
      <c r="M97" s="46"/>
      <c r="N97" s="35"/>
    </row>
    <row r="98" spans="1:14" x14ac:dyDescent="0.3">
      <c r="B98" s="47"/>
      <c r="M98" s="46"/>
    </row>
    <row r="99" spans="1:14" x14ac:dyDescent="0.3">
      <c r="B99" s="47"/>
      <c r="M99" s="46"/>
    </row>
    <row r="100" spans="1:14" x14ac:dyDescent="0.3">
      <c r="B100" s="47"/>
      <c r="M100" s="46"/>
    </row>
    <row r="101" spans="1:14" x14ac:dyDescent="0.3">
      <c r="B101" s="47"/>
      <c r="M101" s="46"/>
    </row>
    <row r="102" spans="1:14" x14ac:dyDescent="0.3">
      <c r="B102" s="47"/>
      <c r="M102" s="46"/>
    </row>
    <row r="103" spans="1:14" x14ac:dyDescent="0.3">
      <c r="B103" s="47"/>
      <c r="M103" s="46"/>
    </row>
    <row r="104" spans="1:14" x14ac:dyDescent="0.3">
      <c r="B104" s="47"/>
      <c r="M104" s="46"/>
    </row>
    <row r="105" spans="1:14" x14ac:dyDescent="0.3">
      <c r="B105" s="47"/>
      <c r="M105" s="46"/>
    </row>
    <row r="106" spans="1:14" x14ac:dyDescent="0.3">
      <c r="B106" s="47"/>
      <c r="M106" s="46"/>
    </row>
    <row r="107" spans="1:14" x14ac:dyDescent="0.3">
      <c r="B107" s="47"/>
      <c r="M107" s="46"/>
    </row>
    <row r="108" spans="1:14" x14ac:dyDescent="0.3">
      <c r="B108" s="47"/>
      <c r="M108" s="46"/>
    </row>
    <row r="109" spans="1:14" x14ac:dyDescent="0.3">
      <c r="B109" s="47"/>
      <c r="M109" s="46"/>
    </row>
    <row r="110" spans="1:14" x14ac:dyDescent="0.3">
      <c r="B110" s="47"/>
      <c r="M110" s="46"/>
    </row>
    <row r="111" spans="1:14" x14ac:dyDescent="0.3">
      <c r="B111" s="47"/>
      <c r="M111" s="46"/>
    </row>
    <row r="112" spans="1:14" x14ac:dyDescent="0.3">
      <c r="B112" s="47"/>
      <c r="M112" s="46"/>
    </row>
    <row r="113" spans="2:13" x14ac:dyDescent="0.3">
      <c r="B113" s="47"/>
      <c r="M113" s="46"/>
    </row>
    <row r="114" spans="2:13" x14ac:dyDescent="0.3">
      <c r="B114" s="47"/>
      <c r="M114" s="46"/>
    </row>
    <row r="115" spans="2:13" x14ac:dyDescent="0.3">
      <c r="B115" s="47"/>
      <c r="M115" s="46"/>
    </row>
    <row r="116" spans="2:13" x14ac:dyDescent="0.3">
      <c r="B116" s="47"/>
      <c r="M116" s="46"/>
    </row>
    <row r="117" spans="2:13" x14ac:dyDescent="0.3">
      <c r="B117" s="47"/>
      <c r="M117" s="46"/>
    </row>
    <row r="118" spans="2:13" x14ac:dyDescent="0.3">
      <c r="B118" s="47"/>
      <c r="M118" s="46"/>
    </row>
    <row r="119" spans="2:13" x14ac:dyDescent="0.3">
      <c r="B119" s="47"/>
      <c r="M119" s="46"/>
    </row>
    <row r="120" spans="2:13" x14ac:dyDescent="0.3">
      <c r="B120" s="47"/>
      <c r="M120" s="46"/>
    </row>
    <row r="121" spans="2:13" x14ac:dyDescent="0.3">
      <c r="B121" s="47"/>
      <c r="M121" s="46"/>
    </row>
    <row r="122" spans="2:13" x14ac:dyDescent="0.3">
      <c r="B122" s="47"/>
      <c r="M122" s="46"/>
    </row>
    <row r="123" spans="2:13" x14ac:dyDescent="0.3">
      <c r="B123" s="47"/>
      <c r="M123" s="46"/>
    </row>
    <row r="124" spans="2:13" x14ac:dyDescent="0.3">
      <c r="B124" s="47"/>
      <c r="M124" s="46"/>
    </row>
    <row r="125" spans="2:13" x14ac:dyDescent="0.3">
      <c r="B125" s="47"/>
      <c r="M125" s="46"/>
    </row>
    <row r="126" spans="2:13" x14ac:dyDescent="0.3">
      <c r="B126" s="47"/>
      <c r="M126" s="46"/>
    </row>
    <row r="127" spans="2:13" x14ac:dyDescent="0.3">
      <c r="B127" s="47"/>
      <c r="M127" s="46"/>
    </row>
    <row r="128" spans="2:13" x14ac:dyDescent="0.3">
      <c r="B128" s="47"/>
      <c r="M128" s="46"/>
    </row>
    <row r="129" spans="2:13" x14ac:dyDescent="0.3">
      <c r="B129" s="47"/>
      <c r="M129" s="46"/>
    </row>
    <row r="130" spans="2:13" x14ac:dyDescent="0.3">
      <c r="B130" s="47"/>
      <c r="M130" s="46"/>
    </row>
    <row r="131" spans="2:13" x14ac:dyDescent="0.3">
      <c r="B131" s="47"/>
      <c r="M131" s="46"/>
    </row>
    <row r="132" spans="2:13" x14ac:dyDescent="0.3">
      <c r="B132" s="47"/>
      <c r="M132" s="46"/>
    </row>
    <row r="133" spans="2:13" x14ac:dyDescent="0.3">
      <c r="B133" s="47"/>
      <c r="M133" s="46"/>
    </row>
    <row r="134" spans="2:13" x14ac:dyDescent="0.3">
      <c r="B134" s="47"/>
      <c r="M134" s="46"/>
    </row>
    <row r="135" spans="2:13" x14ac:dyDescent="0.3">
      <c r="B135" s="47"/>
      <c r="M135" s="46"/>
    </row>
    <row r="136" spans="2:13" x14ac:dyDescent="0.3">
      <c r="B136" s="47"/>
      <c r="M136" s="46"/>
    </row>
    <row r="137" spans="2:13" x14ac:dyDescent="0.3">
      <c r="B137" s="53"/>
      <c r="C137" s="52"/>
      <c r="D137" s="51"/>
      <c r="F137" s="43"/>
      <c r="H137" s="50"/>
      <c r="I137" s="49"/>
      <c r="M137" s="48"/>
    </row>
    <row r="138" spans="2:13" x14ac:dyDescent="0.3">
      <c r="B138" s="47"/>
      <c r="M138" s="46"/>
    </row>
    <row r="139" spans="2:13" x14ac:dyDescent="0.3">
      <c r="B139" s="47"/>
      <c r="M139" s="46"/>
    </row>
    <row r="140" spans="2:13" x14ac:dyDescent="0.3">
      <c r="B140" s="47"/>
      <c r="M140" s="46"/>
    </row>
    <row r="141" spans="2:13" x14ac:dyDescent="0.3">
      <c r="B141" s="47"/>
      <c r="M141" s="46"/>
    </row>
    <row r="142" spans="2:13" x14ac:dyDescent="0.3">
      <c r="B142" s="47"/>
      <c r="M142" s="46"/>
    </row>
    <row r="143" spans="2:13" x14ac:dyDescent="0.3">
      <c r="B143" s="47"/>
      <c r="M143" s="46"/>
    </row>
    <row r="144" spans="2:13" x14ac:dyDescent="0.3">
      <c r="B144" s="47"/>
      <c r="M144" s="46"/>
    </row>
    <row r="145" spans="2:13" x14ac:dyDescent="0.3">
      <c r="B145" s="47"/>
      <c r="M145" s="46"/>
    </row>
    <row r="146" spans="2:13" x14ac:dyDescent="0.3">
      <c r="B146" s="47"/>
      <c r="M146" s="46"/>
    </row>
    <row r="147" spans="2:13" x14ac:dyDescent="0.3">
      <c r="B147" s="47"/>
      <c r="M147" s="46"/>
    </row>
    <row r="148" spans="2:13" x14ac:dyDescent="0.3">
      <c r="B148" s="47"/>
      <c r="M148" s="46"/>
    </row>
    <row r="149" spans="2:13" x14ac:dyDescent="0.3">
      <c r="B149" s="47"/>
      <c r="M149" s="46"/>
    </row>
    <row r="150" spans="2:13" x14ac:dyDescent="0.3">
      <c r="B150" s="47"/>
      <c r="M150" s="46"/>
    </row>
    <row r="151" spans="2:13" x14ac:dyDescent="0.3">
      <c r="B151" s="47"/>
      <c r="M151" s="46"/>
    </row>
    <row r="152" spans="2:13" x14ac:dyDescent="0.3">
      <c r="B152" s="47"/>
      <c r="M152" s="46"/>
    </row>
    <row r="153" spans="2:13" x14ac:dyDescent="0.3">
      <c r="B153" s="47"/>
      <c r="M153" s="46"/>
    </row>
    <row r="154" spans="2:13" x14ac:dyDescent="0.3">
      <c r="B154" s="47"/>
      <c r="M154" s="46"/>
    </row>
    <row r="155" spans="2:13" x14ac:dyDescent="0.3">
      <c r="B155" s="47"/>
      <c r="M155" s="46"/>
    </row>
    <row r="156" spans="2:13" x14ac:dyDescent="0.3">
      <c r="B156" s="47"/>
      <c r="M156" s="46"/>
    </row>
    <row r="157" spans="2:13" x14ac:dyDescent="0.3">
      <c r="B157" s="47"/>
      <c r="M157" s="46"/>
    </row>
    <row r="158" spans="2:13" x14ac:dyDescent="0.3">
      <c r="B158" s="47"/>
      <c r="M158" s="46"/>
    </row>
    <row r="159" spans="2:13" x14ac:dyDescent="0.3">
      <c r="B159" s="47"/>
      <c r="M159" s="46"/>
    </row>
    <row r="160" spans="2:13" x14ac:dyDescent="0.3">
      <c r="B160" s="47"/>
      <c r="M160" s="46"/>
    </row>
    <row r="161" spans="2:13" x14ac:dyDescent="0.3">
      <c r="B161" s="47"/>
      <c r="M161" s="46"/>
    </row>
    <row r="162" spans="2:13" x14ac:dyDescent="0.3">
      <c r="B162" s="47"/>
      <c r="M162" s="46"/>
    </row>
    <row r="163" spans="2:13" x14ac:dyDescent="0.3">
      <c r="B163" s="47"/>
      <c r="M163" s="46"/>
    </row>
    <row r="164" spans="2:13" x14ac:dyDescent="0.3">
      <c r="B164" s="47"/>
      <c r="M164" s="46"/>
    </row>
    <row r="165" spans="2:13" x14ac:dyDescent="0.3">
      <c r="B165" s="47"/>
      <c r="M165" s="46"/>
    </row>
    <row r="166" spans="2:13" x14ac:dyDescent="0.3">
      <c r="B166" s="47"/>
      <c r="M166" s="46"/>
    </row>
    <row r="167" spans="2:13" x14ac:dyDescent="0.3">
      <c r="B167" s="47"/>
      <c r="M167" s="46"/>
    </row>
    <row r="168" spans="2:13" x14ac:dyDescent="0.3">
      <c r="B168" s="47"/>
      <c r="M168" s="46"/>
    </row>
    <row r="169" spans="2:13" x14ac:dyDescent="0.3">
      <c r="B169" s="47"/>
      <c r="M169" s="46"/>
    </row>
    <row r="170" spans="2:13" x14ac:dyDescent="0.3">
      <c r="B170" s="47"/>
      <c r="M170" s="46"/>
    </row>
    <row r="171" spans="2:13" x14ac:dyDescent="0.3">
      <c r="B171" s="47"/>
      <c r="M171" s="46"/>
    </row>
    <row r="172" spans="2:13" x14ac:dyDescent="0.3">
      <c r="B172" s="47"/>
      <c r="M172" s="46"/>
    </row>
    <row r="173" spans="2:13" x14ac:dyDescent="0.3">
      <c r="B173" s="47"/>
      <c r="M173" s="46"/>
    </row>
    <row r="174" spans="2:13" x14ac:dyDescent="0.3">
      <c r="B174" s="47"/>
      <c r="M174" s="46"/>
    </row>
    <row r="175" spans="2:13" x14ac:dyDescent="0.3">
      <c r="B175" s="47"/>
      <c r="M175" s="46"/>
    </row>
    <row r="176" spans="2:13" x14ac:dyDescent="0.3">
      <c r="B176" s="47"/>
      <c r="M176" s="46"/>
    </row>
    <row r="177" spans="2:13" x14ac:dyDescent="0.3">
      <c r="B177" s="47"/>
      <c r="M177" s="46"/>
    </row>
    <row r="178" spans="2:13" x14ac:dyDescent="0.3">
      <c r="B178" s="47"/>
      <c r="M178" s="46"/>
    </row>
    <row r="179" spans="2:13" x14ac:dyDescent="0.3">
      <c r="B179" s="47"/>
      <c r="M179" s="46"/>
    </row>
    <row r="180" spans="2:13" x14ac:dyDescent="0.3">
      <c r="B180" s="47"/>
      <c r="M180" s="46"/>
    </row>
    <row r="181" spans="2:13" x14ac:dyDescent="0.3">
      <c r="B181" s="47"/>
      <c r="M181" s="46"/>
    </row>
    <row r="182" spans="2:13" x14ac:dyDescent="0.3">
      <c r="B182" s="47"/>
      <c r="M182" s="46"/>
    </row>
    <row r="183" spans="2:13" x14ac:dyDescent="0.3">
      <c r="B183" s="47"/>
      <c r="M183" s="46"/>
    </row>
    <row r="184" spans="2:13" x14ac:dyDescent="0.3">
      <c r="B184" s="47"/>
      <c r="M184" s="46"/>
    </row>
    <row r="185" spans="2:13" x14ac:dyDescent="0.3">
      <c r="B185" s="47"/>
      <c r="M185" s="46"/>
    </row>
    <row r="186" spans="2:13" x14ac:dyDescent="0.3">
      <c r="B186" s="47"/>
      <c r="M186" s="46"/>
    </row>
    <row r="187" spans="2:13" x14ac:dyDescent="0.3">
      <c r="B187" s="47"/>
      <c r="M187" s="46"/>
    </row>
    <row r="188" spans="2:13" x14ac:dyDescent="0.3">
      <c r="B188" s="47"/>
      <c r="M188" s="46"/>
    </row>
    <row r="189" spans="2:13" x14ac:dyDescent="0.3">
      <c r="B189" s="47"/>
      <c r="M189" s="46"/>
    </row>
    <row r="190" spans="2:13" x14ac:dyDescent="0.3">
      <c r="B190" s="47"/>
      <c r="M190" s="46"/>
    </row>
    <row r="191" spans="2:13" x14ac:dyDescent="0.3">
      <c r="B191" s="47"/>
      <c r="M191" s="46"/>
    </row>
    <row r="192" spans="2:13" x14ac:dyDescent="0.3">
      <c r="B192" s="47"/>
      <c r="M192" s="46"/>
    </row>
    <row r="193" spans="2:13" x14ac:dyDescent="0.3">
      <c r="B193" s="47"/>
      <c r="M193" s="46"/>
    </row>
    <row r="194" spans="2:13" x14ac:dyDescent="0.3">
      <c r="B194" s="47"/>
      <c r="M194" s="46"/>
    </row>
    <row r="195" spans="2:13" x14ac:dyDescent="0.3">
      <c r="B195" s="47"/>
      <c r="M195" s="46"/>
    </row>
    <row r="196" spans="2:13" x14ac:dyDescent="0.3">
      <c r="B196" s="47"/>
      <c r="M196" s="46"/>
    </row>
    <row r="197" spans="2:13" x14ac:dyDescent="0.3">
      <c r="B197" s="47"/>
      <c r="M197" s="46"/>
    </row>
    <row r="198" spans="2:13" x14ac:dyDescent="0.3">
      <c r="B198" s="47"/>
      <c r="M198" s="46"/>
    </row>
    <row r="199" spans="2:13" x14ac:dyDescent="0.3">
      <c r="B199" s="47"/>
      <c r="M199" s="46"/>
    </row>
    <row r="200" spans="2:13" x14ac:dyDescent="0.3">
      <c r="B200" s="47"/>
      <c r="M200" s="46"/>
    </row>
    <row r="201" spans="2:13" x14ac:dyDescent="0.3">
      <c r="B201" s="47"/>
      <c r="M201" s="46"/>
    </row>
    <row r="202" spans="2:13" x14ac:dyDescent="0.3">
      <c r="B202" s="47"/>
      <c r="M202" s="46"/>
    </row>
    <row r="203" spans="2:13" x14ac:dyDescent="0.3">
      <c r="B203" s="47"/>
      <c r="M203" s="46"/>
    </row>
    <row r="204" spans="2:13" x14ac:dyDescent="0.3">
      <c r="B204" s="47"/>
      <c r="M204" s="46"/>
    </row>
    <row r="205" spans="2:13" x14ac:dyDescent="0.3">
      <c r="B205" s="47"/>
      <c r="M205" s="46"/>
    </row>
    <row r="206" spans="2:13" x14ac:dyDescent="0.3">
      <c r="B206" s="47"/>
      <c r="M206" s="46"/>
    </row>
    <row r="207" spans="2:13" x14ac:dyDescent="0.3">
      <c r="B207" s="47"/>
      <c r="M207" s="46"/>
    </row>
    <row r="208" spans="2:13" x14ac:dyDescent="0.3">
      <c r="B208" s="47"/>
      <c r="M208" s="46"/>
    </row>
    <row r="209" spans="2:13" x14ac:dyDescent="0.3">
      <c r="B209" s="47"/>
      <c r="M209" s="46"/>
    </row>
    <row r="210" spans="2:13" x14ac:dyDescent="0.3">
      <c r="B210" s="47"/>
      <c r="M210" s="46"/>
    </row>
    <row r="211" spans="2:13" x14ac:dyDescent="0.3">
      <c r="B211" s="47"/>
      <c r="M211" s="46"/>
    </row>
    <row r="212" spans="2:13" x14ac:dyDescent="0.3">
      <c r="B212" s="47"/>
      <c r="M212" s="46"/>
    </row>
    <row r="213" spans="2:13" x14ac:dyDescent="0.3">
      <c r="B213" s="47"/>
      <c r="M213" s="46"/>
    </row>
    <row r="214" spans="2:13" x14ac:dyDescent="0.3">
      <c r="B214" s="47"/>
      <c r="M214" s="46"/>
    </row>
    <row r="215" spans="2:13" x14ac:dyDescent="0.3">
      <c r="B215" s="47"/>
      <c r="M215" s="46"/>
    </row>
    <row r="216" spans="2:13" x14ac:dyDescent="0.3">
      <c r="B216" s="47"/>
      <c r="M216" s="46"/>
    </row>
    <row r="217" spans="2:13" x14ac:dyDescent="0.3">
      <c r="B217" s="47"/>
      <c r="M217" s="46"/>
    </row>
    <row r="218" spans="2:13" x14ac:dyDescent="0.3">
      <c r="B218" s="47"/>
      <c r="M218" s="46"/>
    </row>
    <row r="219" spans="2:13" x14ac:dyDescent="0.3">
      <c r="B219" s="47"/>
      <c r="M219" s="46"/>
    </row>
    <row r="220" spans="2:13" x14ac:dyDescent="0.3">
      <c r="B220" s="47"/>
      <c r="M220" s="46"/>
    </row>
    <row r="221" spans="2:13" x14ac:dyDescent="0.3">
      <c r="B221" s="47"/>
      <c r="M221" s="46"/>
    </row>
    <row r="222" spans="2:13" x14ac:dyDescent="0.3">
      <c r="B222" s="47"/>
      <c r="M222" s="46"/>
    </row>
    <row r="223" spans="2:13" x14ac:dyDescent="0.3">
      <c r="B223" s="47"/>
      <c r="M223" s="46"/>
    </row>
    <row r="224" spans="2:13" x14ac:dyDescent="0.3">
      <c r="B224" s="47"/>
      <c r="M224" s="46"/>
    </row>
    <row r="225" spans="2:13" x14ac:dyDescent="0.3">
      <c r="B225" s="47"/>
      <c r="M225" s="46"/>
    </row>
    <row r="226" spans="2:13" x14ac:dyDescent="0.3">
      <c r="B226" s="47"/>
      <c r="M226" s="46"/>
    </row>
    <row r="227" spans="2:13" x14ac:dyDescent="0.3">
      <c r="B227" s="47"/>
      <c r="M227" s="46"/>
    </row>
    <row r="228" spans="2:13" x14ac:dyDescent="0.3">
      <c r="B228" s="47"/>
      <c r="M228" s="46"/>
    </row>
    <row r="229" spans="2:13" x14ac:dyDescent="0.3">
      <c r="B229" s="47"/>
      <c r="M229" s="46"/>
    </row>
    <row r="230" spans="2:13" x14ac:dyDescent="0.3">
      <c r="B230" s="47"/>
      <c r="M230" s="46"/>
    </row>
    <row r="231" spans="2:13" x14ac:dyDescent="0.3">
      <c r="B231" s="47"/>
      <c r="M231" s="46"/>
    </row>
    <row r="232" spans="2:13" x14ac:dyDescent="0.3">
      <c r="B232" s="47"/>
      <c r="M232" s="46"/>
    </row>
    <row r="233" spans="2:13" x14ac:dyDescent="0.3">
      <c r="B233" s="47"/>
      <c r="M233" s="46"/>
    </row>
    <row r="234" spans="2:13" x14ac:dyDescent="0.3">
      <c r="B234" s="47"/>
      <c r="M234" s="46"/>
    </row>
    <row r="235" spans="2:13" x14ac:dyDescent="0.3">
      <c r="B235" s="47"/>
      <c r="M235" s="46"/>
    </row>
    <row r="236" spans="2:13" x14ac:dyDescent="0.3">
      <c r="B236" s="47"/>
      <c r="M236" s="46"/>
    </row>
    <row r="237" spans="2:13" x14ac:dyDescent="0.3">
      <c r="B237" s="47"/>
      <c r="M237" s="46"/>
    </row>
    <row r="238" spans="2:13" x14ac:dyDescent="0.3">
      <c r="B238" s="47"/>
      <c r="M238" s="46"/>
    </row>
    <row r="239" spans="2:13" x14ac:dyDescent="0.3">
      <c r="B239" s="47"/>
      <c r="M239" s="46"/>
    </row>
    <row r="240" spans="2:13" x14ac:dyDescent="0.3">
      <c r="B240" s="47"/>
      <c r="M240" s="46"/>
    </row>
    <row r="241" spans="2:13" x14ac:dyDescent="0.3">
      <c r="B241" s="47"/>
      <c r="M241" s="46"/>
    </row>
    <row r="242" spans="2:13" x14ac:dyDescent="0.3">
      <c r="B242" s="47"/>
      <c r="M242" s="46"/>
    </row>
    <row r="243" spans="2:13" x14ac:dyDescent="0.3">
      <c r="B243" s="47"/>
      <c r="M243" s="46"/>
    </row>
    <row r="244" spans="2:13" x14ac:dyDescent="0.3">
      <c r="B244" s="47"/>
      <c r="M244" s="46"/>
    </row>
    <row r="245" spans="2:13" x14ac:dyDescent="0.3">
      <c r="B245" s="47"/>
      <c r="M245" s="46"/>
    </row>
    <row r="246" spans="2:13" x14ac:dyDescent="0.3">
      <c r="B246" s="47"/>
      <c r="M246" s="46"/>
    </row>
    <row r="247" spans="2:13" x14ac:dyDescent="0.3">
      <c r="B247" s="47"/>
      <c r="M247" s="46"/>
    </row>
    <row r="248" spans="2:13" x14ac:dyDescent="0.3">
      <c r="B248" s="47"/>
      <c r="M248" s="46"/>
    </row>
    <row r="249" spans="2:13" x14ac:dyDescent="0.3">
      <c r="B249" s="47"/>
      <c r="M249" s="46"/>
    </row>
    <row r="250" spans="2:13" x14ac:dyDescent="0.3">
      <c r="B250" s="47"/>
      <c r="M250" s="46"/>
    </row>
    <row r="251" spans="2:13" x14ac:dyDescent="0.3">
      <c r="B251" s="47"/>
      <c r="M251" s="46"/>
    </row>
    <row r="252" spans="2:13" x14ac:dyDescent="0.3">
      <c r="B252" s="47"/>
      <c r="M252" s="46"/>
    </row>
    <row r="253" spans="2:13" x14ac:dyDescent="0.3">
      <c r="B253" s="47"/>
      <c r="M253" s="46"/>
    </row>
    <row r="254" spans="2:13" x14ac:dyDescent="0.3">
      <c r="B254" s="47"/>
      <c r="M254" s="46"/>
    </row>
    <row r="255" spans="2:13" x14ac:dyDescent="0.3">
      <c r="B255" s="47"/>
      <c r="M255" s="46"/>
    </row>
    <row r="256" spans="2:13" x14ac:dyDescent="0.3">
      <c r="B256" s="47"/>
      <c r="M256" s="46"/>
    </row>
    <row r="257" spans="2:13" x14ac:dyDescent="0.3">
      <c r="B257" s="47"/>
      <c r="M257" s="46"/>
    </row>
    <row r="258" spans="2:13" x14ac:dyDescent="0.3">
      <c r="B258" s="47"/>
      <c r="M258" s="46"/>
    </row>
    <row r="259" spans="2:13" x14ac:dyDescent="0.3">
      <c r="B259" s="47"/>
      <c r="M259" s="46"/>
    </row>
    <row r="260" spans="2:13" x14ac:dyDescent="0.3">
      <c r="B260" s="47"/>
      <c r="M260" s="46"/>
    </row>
  </sheetData>
  <sheetProtection password="9E26" sheet="1" objects="1" scenarios="1" autoFilter="0" pivotTables="0"/>
  <autoFilter ref="A10:J6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0"/>
  <sheetViews>
    <sheetView topLeftCell="J1" workbookViewId="0">
      <selection activeCell="X1" sqref="X1:AB1048576"/>
    </sheetView>
  </sheetViews>
  <sheetFormatPr baseColWidth="10" defaultRowHeight="13.5" x14ac:dyDescent="0.3"/>
  <cols>
    <col min="1" max="1" width="8" style="34" customWidth="1"/>
    <col min="2" max="2" width="9.28515625" style="44" customWidth="1"/>
    <col min="3" max="3" width="7.28515625" style="90" customWidth="1"/>
    <col min="4" max="4" width="11.5703125" style="44" customWidth="1"/>
    <col min="5" max="5" width="6.85546875" style="89" customWidth="1"/>
    <col min="6" max="6" width="6.140625" style="88" customWidth="1"/>
    <col min="7" max="7" width="4.140625" style="86" customWidth="1"/>
    <col min="8" max="8" width="8.7109375" style="84" customWidth="1"/>
    <col min="9" max="9" width="8.7109375" style="87" customWidth="1"/>
    <col min="10" max="10" width="8.7109375" style="86" customWidth="1"/>
    <col min="11" max="11" width="8.7109375" style="84" customWidth="1"/>
    <col min="12" max="12" width="8.7109375" style="85" customWidth="1"/>
    <col min="13" max="13" width="8.7109375" style="84" customWidth="1"/>
    <col min="14" max="14" width="8.7109375" style="85" customWidth="1"/>
    <col min="15" max="15" width="8.7109375" style="83" customWidth="1"/>
    <col min="16" max="16" width="8.7109375" style="85" customWidth="1"/>
    <col min="17" max="17" width="8.7109375" style="83" customWidth="1"/>
    <col min="18" max="18" width="8.7109375" style="85" customWidth="1"/>
    <col min="19" max="19" width="8.7109375" style="37" customWidth="1"/>
    <col min="20" max="20" width="8.7109375" style="85" customWidth="1"/>
    <col min="21" max="21" width="8.7109375" style="84" customWidth="1"/>
    <col min="22" max="22" width="8.7109375" style="83" customWidth="1"/>
    <col min="23" max="23" width="9.28515625" style="179" customWidth="1"/>
    <col min="24" max="27" width="11.42578125" style="34" hidden="1" customWidth="1"/>
    <col min="28" max="28" width="0" style="34" hidden="1" customWidth="1"/>
    <col min="29" max="16384" width="11.42578125" style="34"/>
  </cols>
  <sheetData>
    <row r="1" spans="1:27" s="54" customFormat="1" x14ac:dyDescent="0.3">
      <c r="B1" s="51" t="s">
        <v>277</v>
      </c>
      <c r="C1" s="118"/>
      <c r="D1" s="51"/>
      <c r="E1" s="89"/>
      <c r="F1" s="89"/>
      <c r="H1" s="37"/>
      <c r="I1" s="113"/>
      <c r="K1" s="37"/>
      <c r="L1" s="83"/>
      <c r="M1" s="37"/>
      <c r="N1" s="83"/>
      <c r="O1" s="83"/>
      <c r="P1" s="83"/>
      <c r="Q1" s="83"/>
      <c r="R1" s="83"/>
      <c r="S1" s="37"/>
      <c r="T1" s="83"/>
      <c r="U1" s="37"/>
      <c r="V1" s="83"/>
      <c r="W1" s="173"/>
    </row>
    <row r="2" spans="1:27" s="54" customFormat="1" x14ac:dyDescent="0.3">
      <c r="B2" s="117">
        <v>42993</v>
      </c>
      <c r="C2" s="92"/>
      <c r="D2" s="51"/>
      <c r="E2" s="89"/>
      <c r="F2" s="89"/>
      <c r="H2" s="37"/>
      <c r="I2" s="116"/>
      <c r="K2" s="37"/>
      <c r="L2" s="83"/>
      <c r="M2" s="37"/>
      <c r="N2" s="83"/>
      <c r="O2" s="83"/>
      <c r="P2" s="83"/>
      <c r="Q2" s="83"/>
      <c r="R2" s="83"/>
      <c r="S2" s="37"/>
      <c r="T2" s="83"/>
      <c r="U2" s="37"/>
      <c r="V2" s="83"/>
      <c r="W2" s="173"/>
    </row>
    <row r="3" spans="1:27" s="54" customFormat="1" x14ac:dyDescent="0.3">
      <c r="B3" s="107"/>
      <c r="C3" s="92"/>
      <c r="D3" s="51"/>
      <c r="E3" s="89"/>
      <c r="F3" s="89"/>
      <c r="H3" s="37"/>
      <c r="I3" s="116"/>
      <c r="K3" s="37"/>
      <c r="L3" s="83"/>
      <c r="M3" s="37"/>
      <c r="N3" s="83"/>
      <c r="O3" s="83"/>
      <c r="P3" s="83"/>
      <c r="Q3" s="83"/>
      <c r="R3" s="83"/>
      <c r="S3" s="37"/>
      <c r="T3" s="83"/>
      <c r="U3" s="37"/>
      <c r="V3" s="83"/>
      <c r="W3" s="173"/>
    </row>
    <row r="4" spans="1:27" s="54" customFormat="1" ht="14.25" x14ac:dyDescent="0.3">
      <c r="B4" s="107"/>
      <c r="C4" s="92"/>
      <c r="D4" s="51"/>
      <c r="E4" s="89"/>
      <c r="F4" s="89"/>
      <c r="H4" s="37"/>
      <c r="I4" s="116"/>
      <c r="K4" s="37"/>
      <c r="L4" s="83"/>
      <c r="M4" s="37"/>
      <c r="N4" s="83"/>
      <c r="O4" s="83"/>
      <c r="P4" s="83"/>
      <c r="Q4" s="83"/>
      <c r="R4" s="83"/>
      <c r="S4" s="37"/>
      <c r="T4" s="83"/>
      <c r="U4" s="299" t="s">
        <v>45</v>
      </c>
      <c r="V4" s="300"/>
      <c r="W4" s="174" t="s">
        <v>274</v>
      </c>
    </row>
    <row r="5" spans="1:27" ht="14.25" x14ac:dyDescent="0.3">
      <c r="B5" s="113"/>
      <c r="F5" s="115"/>
      <c r="G5" s="114"/>
      <c r="H5" s="295" t="s">
        <v>5</v>
      </c>
      <c r="I5" s="297"/>
      <c r="J5" s="298"/>
      <c r="K5" s="301" t="s">
        <v>6</v>
      </c>
      <c r="L5" s="302"/>
      <c r="M5" s="301" t="s">
        <v>7</v>
      </c>
      <c r="N5" s="302"/>
      <c r="O5" s="301" t="s">
        <v>155</v>
      </c>
      <c r="P5" s="307"/>
      <c r="Q5" s="301" t="s">
        <v>95</v>
      </c>
      <c r="R5" s="307"/>
      <c r="S5" s="305" t="s">
        <v>30</v>
      </c>
      <c r="T5" s="306"/>
      <c r="U5" s="303" t="s">
        <v>46</v>
      </c>
      <c r="V5" s="304"/>
      <c r="W5" s="162" t="s">
        <v>275</v>
      </c>
      <c r="X5" s="39"/>
      <c r="Y5" s="39"/>
    </row>
    <row r="6" spans="1:27" x14ac:dyDescent="0.3">
      <c r="B6" s="113"/>
      <c r="C6" s="112"/>
      <c r="E6" s="112" t="s">
        <v>38</v>
      </c>
      <c r="F6" s="51"/>
      <c r="G6" s="110">
        <f t="shared" ref="G6:W6" si="0">+SUBTOTAL(101,G11:G10003)</f>
        <v>202.96</v>
      </c>
      <c r="H6" s="68">
        <f t="shared" si="0"/>
        <v>68.022100000000009</v>
      </c>
      <c r="I6" s="76">
        <f t="shared" si="0"/>
        <v>57.500599999999984</v>
      </c>
      <c r="J6" s="109">
        <f t="shared" si="0"/>
        <v>5.36</v>
      </c>
      <c r="K6" s="68">
        <f t="shared" si="0"/>
        <v>7.4409000000000001</v>
      </c>
      <c r="L6" s="110">
        <f t="shared" si="0"/>
        <v>44.131740000000015</v>
      </c>
      <c r="M6" s="111">
        <f t="shared" si="0"/>
        <v>4.9725000000000001</v>
      </c>
      <c r="N6" s="110">
        <f t="shared" si="0"/>
        <v>38.408539999999988</v>
      </c>
      <c r="O6" s="111">
        <f t="shared" si="0"/>
        <v>13.2957</v>
      </c>
      <c r="P6" s="110">
        <f t="shared" si="0"/>
        <v>29.630679999999995</v>
      </c>
      <c r="Q6" s="111">
        <f t="shared" si="0"/>
        <v>-6.8210000000000007E-2</v>
      </c>
      <c r="R6" s="110">
        <f t="shared" si="0"/>
        <v>39.001999999999995</v>
      </c>
      <c r="S6" s="68">
        <f t="shared" si="0"/>
        <v>-1.1610999999999998</v>
      </c>
      <c r="T6" s="109">
        <f t="shared" si="0"/>
        <v>29.883779999999991</v>
      </c>
      <c r="U6" s="68">
        <f t="shared" si="0"/>
        <v>-0.60119999999999985</v>
      </c>
      <c r="V6" s="68">
        <f t="shared" si="0"/>
        <v>19.970141999999996</v>
      </c>
      <c r="W6" s="175">
        <f t="shared" si="0"/>
        <v>168.99199999999996</v>
      </c>
      <c r="X6" s="39"/>
      <c r="Y6" s="39"/>
    </row>
    <row r="7" spans="1:27" x14ac:dyDescent="0.3">
      <c r="B7" s="113"/>
      <c r="C7" s="112"/>
      <c r="E7" s="112" t="s">
        <v>33</v>
      </c>
      <c r="F7" s="51"/>
      <c r="G7" s="110">
        <f t="shared" ref="G7:R7" si="1">+SUBTOTAL(102,G11:G1002)</f>
        <v>50</v>
      </c>
      <c r="H7" s="76">
        <f t="shared" si="1"/>
        <v>50</v>
      </c>
      <c r="I7" s="76">
        <f t="shared" si="1"/>
        <v>50</v>
      </c>
      <c r="J7" s="110">
        <f t="shared" si="1"/>
        <v>50</v>
      </c>
      <c r="K7" s="76">
        <f t="shared" si="1"/>
        <v>50</v>
      </c>
      <c r="L7" s="110">
        <f t="shared" si="1"/>
        <v>50</v>
      </c>
      <c r="M7" s="76">
        <f t="shared" si="1"/>
        <v>50</v>
      </c>
      <c r="N7" s="110">
        <f t="shared" si="1"/>
        <v>50</v>
      </c>
      <c r="O7" s="111">
        <f t="shared" si="1"/>
        <v>50</v>
      </c>
      <c r="P7" s="110">
        <f t="shared" si="1"/>
        <v>50</v>
      </c>
      <c r="Q7" s="76">
        <f t="shared" si="1"/>
        <v>50</v>
      </c>
      <c r="R7" s="110">
        <f t="shared" si="1"/>
        <v>50</v>
      </c>
      <c r="S7" s="76">
        <f>+SUBTOTAL(102,S11:S10003)</f>
        <v>50</v>
      </c>
      <c r="T7" s="110">
        <f>+SUBTOTAL(102,T11:T10003)</f>
        <v>50</v>
      </c>
      <c r="U7" s="76">
        <f>+SUBTOTAL(102,U11:U1002)</f>
        <v>50</v>
      </c>
      <c r="V7" s="76">
        <f>+SUBTOTAL(102,V11:V1002)</f>
        <v>50</v>
      </c>
      <c r="W7" s="176">
        <f>+SUBTOTAL(102,W11:W1002)</f>
        <v>50</v>
      </c>
      <c r="X7" s="39"/>
      <c r="Y7" s="39"/>
    </row>
    <row r="8" spans="1:27" x14ac:dyDescent="0.3">
      <c r="B8" s="113"/>
      <c r="C8" s="112"/>
      <c r="E8" s="112" t="s">
        <v>19</v>
      </c>
      <c r="F8" s="51"/>
      <c r="G8" s="110">
        <f t="shared" ref="G8:W8" si="2">+SUBTOTAL(105,G11:G10003)</f>
        <v>40</v>
      </c>
      <c r="H8" s="68">
        <f t="shared" si="2"/>
        <v>-374.17</v>
      </c>
      <c r="I8" s="76">
        <f t="shared" si="2"/>
        <v>34.353000000000002</v>
      </c>
      <c r="J8" s="110">
        <f t="shared" si="2"/>
        <v>2</v>
      </c>
      <c r="K8" s="68">
        <f t="shared" si="2"/>
        <v>-2.04</v>
      </c>
      <c r="L8" s="110">
        <f t="shared" si="2"/>
        <v>15.276</v>
      </c>
      <c r="M8" s="111">
        <f t="shared" si="2"/>
        <v>-2.21</v>
      </c>
      <c r="N8" s="110">
        <f t="shared" si="2"/>
        <v>15.872</v>
      </c>
      <c r="O8" s="111">
        <f t="shared" si="2"/>
        <v>-1.4450000000000001</v>
      </c>
      <c r="P8" s="110">
        <f t="shared" si="2"/>
        <v>8.5120000000000005</v>
      </c>
      <c r="Q8" s="111">
        <f t="shared" si="2"/>
        <v>-0.28499999999999998</v>
      </c>
      <c r="R8" s="110">
        <f t="shared" si="2"/>
        <v>17.8</v>
      </c>
      <c r="S8" s="68">
        <f t="shared" si="2"/>
        <v>-5.6950000000000003</v>
      </c>
      <c r="T8" s="109">
        <f t="shared" si="2"/>
        <v>9.3000000000000007</v>
      </c>
      <c r="U8" s="68">
        <f t="shared" si="2"/>
        <v>-8.4600000000000009</v>
      </c>
      <c r="V8" s="68">
        <f t="shared" si="2"/>
        <v>4.819</v>
      </c>
      <c r="W8" s="175">
        <f t="shared" si="2"/>
        <v>103.9</v>
      </c>
      <c r="X8" s="39"/>
      <c r="Y8" s="39"/>
    </row>
    <row r="9" spans="1:27" x14ac:dyDescent="0.3">
      <c r="C9" s="112"/>
      <c r="E9" s="112" t="s">
        <v>20</v>
      </c>
      <c r="F9" s="51"/>
      <c r="G9" s="110">
        <f t="shared" ref="G9:W9" si="3">+SUBTOTAL(104,G11:G10003)</f>
        <v>305</v>
      </c>
      <c r="H9" s="68">
        <f t="shared" si="3"/>
        <v>265.79500000000002</v>
      </c>
      <c r="I9" s="76">
        <f t="shared" si="3"/>
        <v>67.540000000000006</v>
      </c>
      <c r="J9" s="110">
        <f t="shared" si="3"/>
        <v>9</v>
      </c>
      <c r="K9" s="68">
        <f t="shared" si="3"/>
        <v>19.55</v>
      </c>
      <c r="L9" s="110">
        <f t="shared" si="3"/>
        <v>53.043999999999997</v>
      </c>
      <c r="M9" s="111">
        <f t="shared" si="3"/>
        <v>12.24</v>
      </c>
      <c r="N9" s="110">
        <f t="shared" si="3"/>
        <v>49.588000000000001</v>
      </c>
      <c r="O9" s="111">
        <f t="shared" si="3"/>
        <v>27.965</v>
      </c>
      <c r="P9" s="110">
        <f t="shared" si="3"/>
        <v>39.375999999999998</v>
      </c>
      <c r="Q9" s="111">
        <f t="shared" si="3"/>
        <v>0.22800000000000001</v>
      </c>
      <c r="R9" s="110">
        <f t="shared" si="3"/>
        <v>48</v>
      </c>
      <c r="S9" s="68">
        <f t="shared" si="3"/>
        <v>5.61</v>
      </c>
      <c r="T9" s="109">
        <f t="shared" si="3"/>
        <v>42.5</v>
      </c>
      <c r="U9" s="68">
        <f t="shared" si="3"/>
        <v>4.41</v>
      </c>
      <c r="V9" s="68">
        <f t="shared" si="3"/>
        <v>34.368000000000002</v>
      </c>
      <c r="W9" s="175">
        <f t="shared" si="3"/>
        <v>333.6</v>
      </c>
      <c r="X9" s="39"/>
      <c r="Y9" s="39"/>
    </row>
    <row r="10" spans="1:27" s="57" customFormat="1" x14ac:dyDescent="0.3">
      <c r="A10" s="57" t="s">
        <v>271</v>
      </c>
      <c r="B10" s="58" t="s">
        <v>42</v>
      </c>
      <c r="C10" s="108" t="s">
        <v>41</v>
      </c>
      <c r="D10" s="58" t="s">
        <v>43</v>
      </c>
      <c r="E10" s="107" t="s">
        <v>8</v>
      </c>
      <c r="F10" s="106" t="s">
        <v>9</v>
      </c>
      <c r="G10" s="105" t="s">
        <v>10</v>
      </c>
      <c r="H10" s="100" t="s">
        <v>22</v>
      </c>
      <c r="I10" s="64" t="s">
        <v>23</v>
      </c>
      <c r="J10" s="104" t="s">
        <v>24</v>
      </c>
      <c r="K10" s="100" t="s">
        <v>25</v>
      </c>
      <c r="L10" s="101" t="s">
        <v>26</v>
      </c>
      <c r="M10" s="100" t="s">
        <v>27</v>
      </c>
      <c r="N10" s="101" t="s">
        <v>28</v>
      </c>
      <c r="O10" s="100" t="s">
        <v>156</v>
      </c>
      <c r="P10" s="101" t="s">
        <v>157</v>
      </c>
      <c r="Q10" s="103" t="s">
        <v>91</v>
      </c>
      <c r="R10" s="102" t="s">
        <v>92</v>
      </c>
      <c r="S10" s="62" t="s">
        <v>36</v>
      </c>
      <c r="T10" s="101" t="s">
        <v>37</v>
      </c>
      <c r="U10" s="100" t="s">
        <v>31</v>
      </c>
      <c r="V10" s="99" t="s">
        <v>32</v>
      </c>
      <c r="W10" s="177" t="s">
        <v>29</v>
      </c>
      <c r="X10" s="98"/>
      <c r="Z10" s="57" t="s">
        <v>65</v>
      </c>
    </row>
    <row r="11" spans="1:27" x14ac:dyDescent="0.3">
      <c r="A11" s="34">
        <v>1</v>
      </c>
      <c r="B11" s="97">
        <v>2850002</v>
      </c>
      <c r="C11" s="90">
        <v>73216</v>
      </c>
      <c r="D11" s="44" t="s">
        <v>353</v>
      </c>
      <c r="E11" s="96">
        <v>39845</v>
      </c>
      <c r="F11" s="95">
        <v>42491</v>
      </c>
      <c r="G11" s="86">
        <v>140</v>
      </c>
      <c r="H11" s="87">
        <v>99.704999999999998</v>
      </c>
      <c r="I11" s="87">
        <v>59.954999999999998</v>
      </c>
      <c r="J11" s="86">
        <v>6</v>
      </c>
      <c r="K11" s="84">
        <v>19.55</v>
      </c>
      <c r="L11" s="85">
        <v>46.719000000000001</v>
      </c>
      <c r="M11" s="84">
        <v>3.91</v>
      </c>
      <c r="N11" s="85">
        <v>41.585999999999999</v>
      </c>
      <c r="O11" s="37">
        <v>5.3550000000000004</v>
      </c>
      <c r="P11" s="85">
        <v>28.884</v>
      </c>
      <c r="Q11" s="94">
        <v>-0.1235</v>
      </c>
      <c r="R11" s="85">
        <v>38.6</v>
      </c>
      <c r="S11" s="37">
        <v>-2.72</v>
      </c>
      <c r="T11" s="85">
        <v>34.299999999999997</v>
      </c>
      <c r="U11" s="84">
        <v>-1.53</v>
      </c>
      <c r="V11" s="83">
        <v>23.751000000000001</v>
      </c>
      <c r="W11" s="178">
        <v>333.6</v>
      </c>
      <c r="X11" s="34">
        <v>914</v>
      </c>
      <c r="Y11" s="46" t="str">
        <f>+LOOKUP(B11,COD_FIN!$C$5:$C$57,COD_FIN!$B$5:$B$57)</f>
        <v>ZAG</v>
      </c>
      <c r="Z11" s="84">
        <f>+(4.152*K11+3.382*M11-0.015*H11-1.743*S11+3.977*U11-9.068*Q11)*3.6</f>
        <v>333.63249480000002</v>
      </c>
      <c r="AA11" s="187"/>
    </row>
    <row r="12" spans="1:27" x14ac:dyDescent="0.3">
      <c r="A12" s="34">
        <f t="shared" ref="A12:A43" si="4">A11+1</f>
        <v>2</v>
      </c>
      <c r="B12" s="97">
        <v>190001</v>
      </c>
      <c r="C12" s="90">
        <v>66206</v>
      </c>
      <c r="D12" s="44" t="s">
        <v>300</v>
      </c>
      <c r="E12" s="96">
        <v>38930</v>
      </c>
      <c r="F12" s="95">
        <v>42583</v>
      </c>
      <c r="G12" s="86">
        <v>255</v>
      </c>
      <c r="H12" s="87">
        <v>63.664999999999999</v>
      </c>
      <c r="I12" s="87">
        <v>57.97</v>
      </c>
      <c r="J12" s="86">
        <v>7</v>
      </c>
      <c r="K12" s="84">
        <v>11.9</v>
      </c>
      <c r="L12" s="85">
        <v>46.87</v>
      </c>
      <c r="M12" s="84">
        <v>6.97</v>
      </c>
      <c r="N12" s="85">
        <v>38.192999999999998</v>
      </c>
      <c r="O12" s="37">
        <v>16.829999999999998</v>
      </c>
      <c r="P12" s="85">
        <v>33.668999999999997</v>
      </c>
      <c r="Q12" s="94">
        <v>-0.19</v>
      </c>
      <c r="R12" s="85">
        <v>33.9</v>
      </c>
      <c r="S12" s="37">
        <v>-1.105</v>
      </c>
      <c r="T12" s="85">
        <v>26.6</v>
      </c>
      <c r="U12" s="84">
        <v>3.42</v>
      </c>
      <c r="V12" s="83">
        <v>17.204000000000001</v>
      </c>
      <c r="W12" s="178">
        <v>321.39999999999998</v>
      </c>
      <c r="X12" s="34">
        <v>814</v>
      </c>
      <c r="Y12" s="46" t="str">
        <f>+LOOKUP(B12,COD_FIN!$C$5:$C$57,COD_FIN!$B$5:$B$57)</f>
        <v>HRE</v>
      </c>
      <c r="Z12" s="84">
        <f t="shared" ref="Z12:Z60" si="5">+(4.152*K12+3.382*M12-0.015*H12-1.743*S12+3.977*U12-9.068*Q12)*3.6</f>
        <v>321.39590400000003</v>
      </c>
      <c r="AA12" s="187"/>
    </row>
    <row r="13" spans="1:27" x14ac:dyDescent="0.3">
      <c r="A13" s="34">
        <f t="shared" si="4"/>
        <v>3</v>
      </c>
      <c r="B13" s="97">
        <v>190001</v>
      </c>
      <c r="C13" s="90">
        <v>64920</v>
      </c>
      <c r="D13" s="44" t="s">
        <v>300</v>
      </c>
      <c r="E13" s="96">
        <v>38869</v>
      </c>
      <c r="F13" s="95">
        <v>42461</v>
      </c>
      <c r="G13" s="86">
        <v>305</v>
      </c>
      <c r="H13" s="87">
        <v>107.52500000000001</v>
      </c>
      <c r="I13" s="87">
        <v>59.508000000000003</v>
      </c>
      <c r="J13" s="86">
        <v>6</v>
      </c>
      <c r="K13" s="84">
        <v>11.645</v>
      </c>
      <c r="L13" s="85">
        <v>48.893999999999998</v>
      </c>
      <c r="M13" s="84">
        <v>8.84</v>
      </c>
      <c r="N13" s="85">
        <v>40.89</v>
      </c>
      <c r="O13" s="37">
        <v>25.074999999999999</v>
      </c>
      <c r="P13" s="85">
        <v>36.192</v>
      </c>
      <c r="Q13" s="94">
        <v>-0.1615</v>
      </c>
      <c r="R13" s="85">
        <v>39.4</v>
      </c>
      <c r="S13" s="37">
        <v>1.2749999999999999</v>
      </c>
      <c r="T13" s="85">
        <v>27.7</v>
      </c>
      <c r="U13" s="84">
        <v>3.33</v>
      </c>
      <c r="V13" s="83">
        <v>18.096</v>
      </c>
      <c r="W13" s="178">
        <v>320.8</v>
      </c>
      <c r="X13" s="34">
        <v>803</v>
      </c>
      <c r="Y13" s="46" t="str">
        <f>+LOOKUP(B13,COD_FIN!$C$5:$C$57,COD_FIN!$B$5:$B$57)</f>
        <v>HRE</v>
      </c>
      <c r="Z13" s="84">
        <f t="shared" si="5"/>
        <v>320.83060320000004</v>
      </c>
      <c r="AA13" s="187"/>
    </row>
    <row r="14" spans="1:27" x14ac:dyDescent="0.3">
      <c r="A14" s="34">
        <f t="shared" si="4"/>
        <v>4</v>
      </c>
      <c r="B14" s="97">
        <v>110001</v>
      </c>
      <c r="C14" s="90">
        <v>67071</v>
      </c>
      <c r="D14" s="44" t="s">
        <v>178</v>
      </c>
      <c r="E14" s="96">
        <v>39203</v>
      </c>
      <c r="F14" s="95">
        <v>42278</v>
      </c>
      <c r="G14" s="86">
        <v>125</v>
      </c>
      <c r="H14" s="87">
        <v>251.345</v>
      </c>
      <c r="I14" s="87">
        <v>62.216000000000001</v>
      </c>
      <c r="J14" s="86">
        <v>7</v>
      </c>
      <c r="K14" s="84">
        <v>10.199999999999999</v>
      </c>
      <c r="L14" s="85">
        <v>46.64</v>
      </c>
      <c r="M14" s="84">
        <v>12.24</v>
      </c>
      <c r="N14" s="85">
        <v>42.8</v>
      </c>
      <c r="O14" s="37">
        <v>15.555</v>
      </c>
      <c r="P14" s="85">
        <v>31.04</v>
      </c>
      <c r="Q14" s="94">
        <v>-3.7999999999999999E-2</v>
      </c>
      <c r="R14" s="85">
        <v>46.6</v>
      </c>
      <c r="S14" s="37">
        <v>1.9550000000000001</v>
      </c>
      <c r="T14" s="85">
        <v>38.703000000000003</v>
      </c>
      <c r="U14" s="84">
        <v>1.26</v>
      </c>
      <c r="V14" s="83">
        <v>30.544</v>
      </c>
      <c r="W14" s="178">
        <v>294.89999999999998</v>
      </c>
      <c r="X14" s="34">
        <v>1364</v>
      </c>
      <c r="Y14" s="46" t="str">
        <f>+LOOKUP(B14,COD_FIN!$C$5:$C$57,COD_FIN!$B$5:$B$57)</f>
        <v>HEP</v>
      </c>
      <c r="Z14" s="84">
        <f t="shared" si="5"/>
        <v>294.92619840000003</v>
      </c>
      <c r="AA14" s="187"/>
    </row>
    <row r="15" spans="1:27" x14ac:dyDescent="0.3">
      <c r="A15" s="34">
        <f t="shared" si="4"/>
        <v>5</v>
      </c>
      <c r="B15" s="97">
        <v>102960001</v>
      </c>
      <c r="C15" s="90">
        <v>78747</v>
      </c>
      <c r="D15" s="44" t="s">
        <v>181</v>
      </c>
      <c r="E15" s="96">
        <v>40118</v>
      </c>
      <c r="F15" s="95">
        <v>42826</v>
      </c>
      <c r="G15" s="86">
        <v>144</v>
      </c>
      <c r="H15" s="87">
        <v>200.85499999999999</v>
      </c>
      <c r="I15" s="87">
        <v>63.07</v>
      </c>
      <c r="J15" s="86">
        <v>6</v>
      </c>
      <c r="K15" s="84">
        <v>11.305</v>
      </c>
      <c r="L15" s="85">
        <v>47.16</v>
      </c>
      <c r="M15" s="84">
        <v>9.7750000000000004</v>
      </c>
      <c r="N15" s="85">
        <v>43.435000000000002</v>
      </c>
      <c r="O15" s="37">
        <v>19.72</v>
      </c>
      <c r="P15" s="85">
        <v>32.299999999999997</v>
      </c>
      <c r="Q15" s="94">
        <v>0.19</v>
      </c>
      <c r="R15" s="85">
        <v>42.4</v>
      </c>
      <c r="S15" s="37">
        <v>-2.2949999999999999</v>
      </c>
      <c r="T15" s="85">
        <v>36.472000000000001</v>
      </c>
      <c r="U15" s="84">
        <v>0</v>
      </c>
      <c r="V15" s="83">
        <v>27.666</v>
      </c>
      <c r="W15" s="178">
        <v>285.3</v>
      </c>
      <c r="X15" s="34">
        <v>364</v>
      </c>
      <c r="Y15" s="46" t="str">
        <f>+LOOKUP(B15,COD_FIN!$C$5:$C$57,COD_FIN!$B$5:$B$57)</f>
        <v>HLM</v>
      </c>
      <c r="Z15" s="84">
        <f t="shared" si="5"/>
        <v>285.34265999999997</v>
      </c>
      <c r="AA15" s="187"/>
    </row>
    <row r="16" spans="1:27" x14ac:dyDescent="0.3">
      <c r="A16" s="34">
        <f t="shared" si="4"/>
        <v>6</v>
      </c>
      <c r="B16" s="97">
        <v>1960040</v>
      </c>
      <c r="C16" s="90">
        <v>70992</v>
      </c>
      <c r="D16" s="44" t="s">
        <v>354</v>
      </c>
      <c r="E16" s="96">
        <v>39508</v>
      </c>
      <c r="F16" s="95">
        <v>42614</v>
      </c>
      <c r="G16" s="86">
        <v>298</v>
      </c>
      <c r="H16" s="87">
        <v>137.10499999999999</v>
      </c>
      <c r="I16" s="87">
        <v>50.05</v>
      </c>
      <c r="J16" s="86">
        <v>7</v>
      </c>
      <c r="K16" s="84">
        <v>13.09</v>
      </c>
      <c r="L16" s="85">
        <v>45.104999999999997</v>
      </c>
      <c r="M16" s="84">
        <v>4.42</v>
      </c>
      <c r="N16" s="85">
        <v>32.363999999999997</v>
      </c>
      <c r="O16" s="37">
        <v>18.87</v>
      </c>
      <c r="P16" s="85">
        <v>27.620999999999999</v>
      </c>
      <c r="Q16" s="94">
        <v>-2.8500000000000001E-2</v>
      </c>
      <c r="R16" s="85">
        <v>30.5</v>
      </c>
      <c r="S16" s="37">
        <v>1.87</v>
      </c>
      <c r="T16" s="85">
        <v>16.8</v>
      </c>
      <c r="U16" s="84">
        <v>2.25</v>
      </c>
      <c r="V16" s="83">
        <v>8.74</v>
      </c>
      <c r="W16" s="178">
        <v>263.5</v>
      </c>
      <c r="X16" s="34">
        <v>473</v>
      </c>
      <c r="Y16" s="46" t="str">
        <f>+LOOKUP(B16,COD_FIN!$C$5:$C$57,COD_FIN!$B$5:$B$57)</f>
        <v>CVM</v>
      </c>
      <c r="Z16" s="84">
        <f t="shared" si="5"/>
        <v>263.4797628</v>
      </c>
      <c r="AA16" s="187"/>
    </row>
    <row r="17" spans="1:27" x14ac:dyDescent="0.3">
      <c r="A17" s="34">
        <f t="shared" si="4"/>
        <v>7</v>
      </c>
      <c r="B17" s="97">
        <v>190001</v>
      </c>
      <c r="C17" s="90">
        <v>86425</v>
      </c>
      <c r="D17" s="44" t="s">
        <v>300</v>
      </c>
      <c r="E17" s="96">
        <v>39845</v>
      </c>
      <c r="F17" s="95">
        <v>42614</v>
      </c>
      <c r="G17" s="86">
        <v>240</v>
      </c>
      <c r="H17" s="87">
        <v>-38.164999999999999</v>
      </c>
      <c r="I17" s="87">
        <v>60.386000000000003</v>
      </c>
      <c r="J17" s="86">
        <v>6</v>
      </c>
      <c r="K17" s="84">
        <v>8.5</v>
      </c>
      <c r="L17" s="85">
        <v>48.305999999999997</v>
      </c>
      <c r="M17" s="84">
        <v>6.2050000000000001</v>
      </c>
      <c r="N17" s="85">
        <v>40.42</v>
      </c>
      <c r="O17" s="37">
        <v>13.6</v>
      </c>
      <c r="P17" s="85">
        <v>35.088000000000001</v>
      </c>
      <c r="Q17" s="94">
        <v>-0.1235</v>
      </c>
      <c r="R17" s="85">
        <v>41.6</v>
      </c>
      <c r="S17" s="37">
        <v>-3.23</v>
      </c>
      <c r="T17" s="85">
        <v>24.6</v>
      </c>
      <c r="U17" s="84">
        <v>0.72</v>
      </c>
      <c r="V17" s="83">
        <v>15.747</v>
      </c>
      <c r="W17" s="178">
        <v>239.3</v>
      </c>
      <c r="X17" s="34">
        <v>928</v>
      </c>
      <c r="Y17" s="46" t="str">
        <f>+LOOKUP(B17,COD_FIN!$C$5:$C$57,COD_FIN!$B$5:$B$57)</f>
        <v>HRE</v>
      </c>
      <c r="Z17" s="84">
        <f t="shared" si="5"/>
        <v>239.26684680000002</v>
      </c>
      <c r="AA17" s="187"/>
    </row>
    <row r="18" spans="1:27" x14ac:dyDescent="0.3">
      <c r="A18" s="34">
        <f t="shared" si="4"/>
        <v>8</v>
      </c>
      <c r="B18" s="97">
        <v>190001</v>
      </c>
      <c r="C18" s="90">
        <v>87519</v>
      </c>
      <c r="D18" s="44" t="s">
        <v>300</v>
      </c>
      <c r="E18" s="96">
        <v>41000</v>
      </c>
      <c r="F18" s="95">
        <v>42461</v>
      </c>
      <c r="G18" s="86">
        <v>274</v>
      </c>
      <c r="H18" s="87">
        <v>88.825000000000003</v>
      </c>
      <c r="I18" s="87">
        <v>53.79</v>
      </c>
      <c r="J18" s="86">
        <v>3</v>
      </c>
      <c r="K18" s="84">
        <v>9.01</v>
      </c>
      <c r="L18" s="85">
        <v>43.52</v>
      </c>
      <c r="M18" s="84">
        <v>6.97</v>
      </c>
      <c r="N18" s="85">
        <v>37.53</v>
      </c>
      <c r="O18" s="37">
        <v>11.05</v>
      </c>
      <c r="P18" s="85">
        <v>31.59</v>
      </c>
      <c r="Q18" s="94">
        <v>0.152</v>
      </c>
      <c r="R18" s="85">
        <v>37.799999999999997</v>
      </c>
      <c r="S18" s="37">
        <v>-5.6950000000000003</v>
      </c>
      <c r="T18" s="85">
        <v>23</v>
      </c>
      <c r="U18" s="84">
        <v>-0.54</v>
      </c>
      <c r="V18" s="83">
        <v>12.0771</v>
      </c>
      <c r="W18" s="178">
        <v>237.8</v>
      </c>
      <c r="X18" s="34">
        <v>1106</v>
      </c>
      <c r="Y18" s="46" t="str">
        <f>+LOOKUP(B18,COD_FIN!$C$5:$C$57,COD_FIN!$B$5:$B$57)</f>
        <v>HRE</v>
      </c>
      <c r="Z18" s="84">
        <f t="shared" si="5"/>
        <v>237.78055439999997</v>
      </c>
      <c r="AA18" s="187"/>
    </row>
    <row r="19" spans="1:27" x14ac:dyDescent="0.3">
      <c r="A19" s="34">
        <f t="shared" si="4"/>
        <v>9</v>
      </c>
      <c r="B19" s="97">
        <v>190001</v>
      </c>
      <c r="C19" s="90">
        <v>87527</v>
      </c>
      <c r="D19" s="44" t="s">
        <v>176</v>
      </c>
      <c r="E19" s="96">
        <v>41061</v>
      </c>
      <c r="F19" s="95">
        <v>42370</v>
      </c>
      <c r="G19" s="86">
        <v>305</v>
      </c>
      <c r="H19" s="87">
        <v>115.005</v>
      </c>
      <c r="I19" s="87">
        <v>55.66</v>
      </c>
      <c r="J19" s="86">
        <v>2</v>
      </c>
      <c r="K19" s="84">
        <v>11.22</v>
      </c>
      <c r="L19" s="85">
        <v>44.54</v>
      </c>
      <c r="M19" s="84">
        <v>8.33</v>
      </c>
      <c r="N19" s="85">
        <v>37.74</v>
      </c>
      <c r="O19" s="37">
        <v>27.965</v>
      </c>
      <c r="P19" s="85">
        <v>31.62</v>
      </c>
      <c r="Q19" s="94">
        <v>-0.19</v>
      </c>
      <c r="R19" s="85">
        <v>42.2</v>
      </c>
      <c r="S19" s="37">
        <v>0.68</v>
      </c>
      <c r="T19" s="85">
        <v>30.4</v>
      </c>
      <c r="U19" s="84">
        <v>-3.6</v>
      </c>
      <c r="V19" s="83">
        <v>14.259</v>
      </c>
      <c r="W19" s="178">
        <v>213.3</v>
      </c>
      <c r="X19" s="34">
        <v>1121</v>
      </c>
      <c r="Y19" s="46" t="str">
        <f>+LOOKUP(B19,COD_FIN!$C$5:$C$57,COD_FIN!$B$5:$B$57)</f>
        <v>HRE</v>
      </c>
      <c r="Z19" s="84">
        <f t="shared" si="5"/>
        <v>213.31045800000004</v>
      </c>
      <c r="AA19" s="187"/>
    </row>
    <row r="20" spans="1:27" x14ac:dyDescent="0.3">
      <c r="A20" s="34">
        <f t="shared" si="4"/>
        <v>10</v>
      </c>
      <c r="B20" s="97">
        <v>2120001</v>
      </c>
      <c r="C20" s="90">
        <v>74426</v>
      </c>
      <c r="D20" s="44" t="s">
        <v>182</v>
      </c>
      <c r="E20" s="96">
        <v>38596</v>
      </c>
      <c r="F20" s="95">
        <v>42401</v>
      </c>
      <c r="G20" s="86">
        <v>305</v>
      </c>
      <c r="H20" s="87">
        <v>127.16</v>
      </c>
      <c r="I20" s="87">
        <v>65.231999999999999</v>
      </c>
      <c r="J20" s="86">
        <v>8</v>
      </c>
      <c r="K20" s="84">
        <v>9.7750000000000004</v>
      </c>
      <c r="L20" s="85">
        <v>51.655999999999999</v>
      </c>
      <c r="M20" s="84">
        <v>4.08</v>
      </c>
      <c r="N20" s="85">
        <v>45.584000000000003</v>
      </c>
      <c r="O20" s="37">
        <v>22.184999999999999</v>
      </c>
      <c r="P20" s="85">
        <v>36.695999999999998</v>
      </c>
      <c r="Q20" s="94">
        <v>-0.19</v>
      </c>
      <c r="R20" s="85">
        <v>46.3</v>
      </c>
      <c r="S20" s="37">
        <v>5.61</v>
      </c>
      <c r="T20" s="85">
        <v>39.5</v>
      </c>
      <c r="U20" s="84">
        <v>3.33</v>
      </c>
      <c r="V20" s="83">
        <v>31.295999999999999</v>
      </c>
      <c r="W20" s="178">
        <v>207.6</v>
      </c>
      <c r="X20" s="34">
        <v>5368</v>
      </c>
      <c r="Y20" s="46" t="str">
        <f>+LOOKUP(B20,COD_FIN!$C$5:$C$57,COD_FIN!$B$5:$B$57)</f>
        <v>HMA</v>
      </c>
      <c r="Z20" s="84">
        <f t="shared" si="5"/>
        <v>207.59421600000002</v>
      </c>
      <c r="AA20" s="187"/>
    </row>
    <row r="21" spans="1:27" x14ac:dyDescent="0.3">
      <c r="A21" s="34">
        <f t="shared" si="4"/>
        <v>11</v>
      </c>
      <c r="B21" s="97">
        <v>190001</v>
      </c>
      <c r="C21" s="90">
        <v>85450</v>
      </c>
      <c r="D21" s="44" t="s">
        <v>300</v>
      </c>
      <c r="E21" s="96">
        <v>39873</v>
      </c>
      <c r="F21" s="95">
        <v>42644</v>
      </c>
      <c r="G21" s="86">
        <v>199</v>
      </c>
      <c r="H21" s="87">
        <v>164.13499999999999</v>
      </c>
      <c r="I21" s="87">
        <v>55.08</v>
      </c>
      <c r="J21" s="86">
        <v>5</v>
      </c>
      <c r="K21" s="84">
        <v>4.5049999999999999</v>
      </c>
      <c r="L21" s="85">
        <v>42.444000000000003</v>
      </c>
      <c r="M21" s="84">
        <v>8.4149999999999991</v>
      </c>
      <c r="N21" s="85">
        <v>35.524000000000001</v>
      </c>
      <c r="O21" s="37">
        <v>15.98</v>
      </c>
      <c r="P21" s="85">
        <v>30.544</v>
      </c>
      <c r="Q21" s="94">
        <v>0</v>
      </c>
      <c r="R21" s="85">
        <v>36</v>
      </c>
      <c r="S21" s="37">
        <v>-3.4849999999999999</v>
      </c>
      <c r="T21" s="85">
        <v>24.9</v>
      </c>
      <c r="U21" s="84">
        <v>0.63</v>
      </c>
      <c r="V21" s="83">
        <v>14.56</v>
      </c>
      <c r="W21" s="178">
        <v>191.8</v>
      </c>
      <c r="X21" s="34">
        <v>929</v>
      </c>
      <c r="Y21" s="46" t="str">
        <f>+LOOKUP(B21,COD_FIN!$C$5:$C$57,COD_FIN!$B$5:$B$57)</f>
        <v>HRE</v>
      </c>
      <c r="Z21" s="84">
        <f t="shared" si="5"/>
        <v>191.81566799999999</v>
      </c>
      <c r="AA21" s="187"/>
    </row>
    <row r="22" spans="1:27" x14ac:dyDescent="0.3">
      <c r="A22" s="34">
        <f t="shared" si="4"/>
        <v>12</v>
      </c>
      <c r="B22" s="97">
        <v>106500003</v>
      </c>
      <c r="C22" s="90">
        <v>71910</v>
      </c>
      <c r="D22" s="44" t="s">
        <v>180</v>
      </c>
      <c r="E22" s="96">
        <v>39692</v>
      </c>
      <c r="F22" s="95">
        <v>42522</v>
      </c>
      <c r="G22" s="86">
        <v>287</v>
      </c>
      <c r="H22" s="87">
        <v>210.97</v>
      </c>
      <c r="I22" s="87">
        <v>64.02</v>
      </c>
      <c r="J22" s="86">
        <v>6</v>
      </c>
      <c r="K22" s="84">
        <v>11.56</v>
      </c>
      <c r="L22" s="85">
        <v>49.5</v>
      </c>
      <c r="M22" s="84">
        <v>6.375</v>
      </c>
      <c r="N22" s="85">
        <v>45.09</v>
      </c>
      <c r="O22" s="37">
        <v>23.375</v>
      </c>
      <c r="P22" s="85">
        <v>33.39</v>
      </c>
      <c r="Q22" s="94">
        <v>-9.4999999999999998E-3</v>
      </c>
      <c r="R22" s="85">
        <v>45.9</v>
      </c>
      <c r="S22" s="37">
        <v>-3.145</v>
      </c>
      <c r="T22" s="85">
        <v>38.1</v>
      </c>
      <c r="U22" s="84">
        <v>-4.7699999999999996</v>
      </c>
      <c r="V22" s="83">
        <v>27.075600000000001</v>
      </c>
      <c r="W22" s="178">
        <v>190.8</v>
      </c>
      <c r="X22" s="34">
        <v>475</v>
      </c>
      <c r="Y22" s="46" t="str">
        <f>+LOOKUP(B22,COD_FIN!$C$5:$C$57,COD_FIN!$B$5:$B$57)</f>
        <v>GMR</v>
      </c>
      <c r="Z22" s="84">
        <f t="shared" si="5"/>
        <v>190.76547960000002</v>
      </c>
      <c r="AA22" s="187"/>
    </row>
    <row r="23" spans="1:27" x14ac:dyDescent="0.3">
      <c r="A23" s="34">
        <f t="shared" si="4"/>
        <v>13</v>
      </c>
      <c r="B23" s="97">
        <v>2120010</v>
      </c>
      <c r="C23" s="90">
        <v>74993</v>
      </c>
      <c r="D23" s="44" t="s">
        <v>386</v>
      </c>
      <c r="E23" s="96">
        <v>39873</v>
      </c>
      <c r="F23" s="95">
        <v>42675</v>
      </c>
      <c r="G23" s="86">
        <v>113</v>
      </c>
      <c r="H23" s="87">
        <v>265.79500000000002</v>
      </c>
      <c r="I23" s="87">
        <v>56.174999999999997</v>
      </c>
      <c r="J23" s="86">
        <v>6</v>
      </c>
      <c r="K23" s="84">
        <v>6.12</v>
      </c>
      <c r="L23" s="85">
        <v>43.847999999999999</v>
      </c>
      <c r="M23" s="84">
        <v>7.31</v>
      </c>
      <c r="N23" s="85">
        <v>35.073</v>
      </c>
      <c r="O23" s="37">
        <v>24.31</v>
      </c>
      <c r="P23" s="85">
        <v>25.515000000000001</v>
      </c>
      <c r="Q23" s="94">
        <v>-1.9E-2</v>
      </c>
      <c r="R23" s="85">
        <v>33.4</v>
      </c>
      <c r="S23" s="37">
        <v>-2.21</v>
      </c>
      <c r="T23" s="85">
        <v>26.6</v>
      </c>
      <c r="U23" s="84">
        <v>0.36</v>
      </c>
      <c r="V23" s="83">
        <v>17.661000000000001</v>
      </c>
      <c r="W23" s="178">
        <v>185.8</v>
      </c>
      <c r="X23" s="34">
        <v>9510</v>
      </c>
      <c r="Y23" s="46" t="str">
        <f>+LOOKUP(B23,COD_FIN!$C$5:$C$57,COD_FIN!$B$5:$B$57)</f>
        <v>HTF</v>
      </c>
      <c r="Z23" s="84">
        <f t="shared" si="5"/>
        <v>185.7663972</v>
      </c>
      <c r="AA23" s="187"/>
    </row>
    <row r="24" spans="1:27" x14ac:dyDescent="0.3">
      <c r="A24" s="34">
        <f t="shared" si="4"/>
        <v>14</v>
      </c>
      <c r="B24" s="97">
        <v>2850002</v>
      </c>
      <c r="C24" s="90">
        <v>71202</v>
      </c>
      <c r="D24" s="44" t="s">
        <v>394</v>
      </c>
      <c r="E24" s="96">
        <v>39630</v>
      </c>
      <c r="F24" s="95">
        <v>42522</v>
      </c>
      <c r="G24" s="86">
        <v>101</v>
      </c>
      <c r="H24" s="87">
        <v>21.42</v>
      </c>
      <c r="I24" s="87">
        <v>62.4</v>
      </c>
      <c r="J24" s="86">
        <v>7</v>
      </c>
      <c r="K24" s="84">
        <v>8.4149999999999991</v>
      </c>
      <c r="L24" s="85">
        <v>47.642000000000003</v>
      </c>
      <c r="M24" s="84">
        <v>3.57</v>
      </c>
      <c r="N24" s="85">
        <v>42.412999999999997</v>
      </c>
      <c r="O24" s="37">
        <v>5.95</v>
      </c>
      <c r="P24" s="85">
        <v>31.706</v>
      </c>
      <c r="Q24" s="94">
        <v>-0.18049999999999999</v>
      </c>
      <c r="R24" s="85">
        <v>42.8</v>
      </c>
      <c r="S24" s="37">
        <v>-1.4450000000000001</v>
      </c>
      <c r="T24" s="85">
        <v>36.700000000000003</v>
      </c>
      <c r="U24" s="84">
        <v>0.09</v>
      </c>
      <c r="V24" s="83">
        <v>27.876000000000001</v>
      </c>
      <c r="W24" s="178">
        <v>184.3</v>
      </c>
      <c r="X24" s="34">
        <v>888</v>
      </c>
      <c r="Y24" s="46" t="str">
        <f>+LOOKUP(B24,COD_FIN!$C$5:$C$57,COD_FIN!$B$5:$B$57)</f>
        <v>ZAG</v>
      </c>
      <c r="Z24" s="84">
        <f t="shared" si="5"/>
        <v>184.33749240000003</v>
      </c>
      <c r="AA24" s="187"/>
    </row>
    <row r="25" spans="1:27" x14ac:dyDescent="0.3">
      <c r="A25" s="34">
        <f t="shared" si="4"/>
        <v>15</v>
      </c>
      <c r="B25" s="97">
        <v>102960001</v>
      </c>
      <c r="C25" s="90">
        <v>78771</v>
      </c>
      <c r="D25" s="44" t="s">
        <v>292</v>
      </c>
      <c r="E25" s="96">
        <v>40299</v>
      </c>
      <c r="F25" s="95">
        <v>42917</v>
      </c>
      <c r="G25" s="86">
        <v>43</v>
      </c>
      <c r="H25" s="87">
        <v>97.07</v>
      </c>
      <c r="I25" s="87">
        <v>51.1</v>
      </c>
      <c r="J25" s="86">
        <v>6</v>
      </c>
      <c r="K25" s="84">
        <v>11.645</v>
      </c>
      <c r="L25" s="85">
        <v>40.86</v>
      </c>
      <c r="M25" s="84">
        <v>3.4</v>
      </c>
      <c r="N25" s="85">
        <v>37.799999999999997</v>
      </c>
      <c r="O25" s="37">
        <v>12.41</v>
      </c>
      <c r="P25" s="85">
        <v>23.58</v>
      </c>
      <c r="Q25" s="94">
        <v>-8.5500000000000007E-2</v>
      </c>
      <c r="R25" s="85">
        <v>35.700000000000003</v>
      </c>
      <c r="S25" s="37">
        <v>-1.36</v>
      </c>
      <c r="T25" s="85">
        <v>26.495999999999999</v>
      </c>
      <c r="U25" s="84">
        <v>-2.88</v>
      </c>
      <c r="V25" s="83">
        <v>19.922999999999998</v>
      </c>
      <c r="W25" s="178">
        <v>180.3</v>
      </c>
      <c r="X25" s="34">
        <v>382</v>
      </c>
      <c r="Y25" s="46" t="str">
        <f>+LOOKUP(B25,COD_FIN!$C$5:$C$57,COD_FIN!$B$5:$B$57)</f>
        <v>HLM</v>
      </c>
      <c r="Z25" s="84">
        <f t="shared" si="5"/>
        <v>180.30536640000003</v>
      </c>
      <c r="AA25" s="187"/>
    </row>
    <row r="26" spans="1:27" x14ac:dyDescent="0.3">
      <c r="A26" s="34">
        <f t="shared" si="4"/>
        <v>16</v>
      </c>
      <c r="B26" s="97">
        <v>2120001</v>
      </c>
      <c r="C26" s="90">
        <v>79360</v>
      </c>
      <c r="D26" s="44" t="s">
        <v>394</v>
      </c>
      <c r="E26" s="96">
        <v>39692</v>
      </c>
      <c r="F26" s="95">
        <v>42675</v>
      </c>
      <c r="G26" s="86">
        <v>147</v>
      </c>
      <c r="H26" s="87">
        <v>-86.7</v>
      </c>
      <c r="I26" s="87">
        <v>61.374000000000002</v>
      </c>
      <c r="J26" s="86">
        <v>6</v>
      </c>
      <c r="K26" s="84">
        <v>5.61</v>
      </c>
      <c r="L26" s="85">
        <v>43.505000000000003</v>
      </c>
      <c r="M26" s="84">
        <v>4.6749999999999998</v>
      </c>
      <c r="N26" s="85">
        <v>37.807000000000002</v>
      </c>
      <c r="O26" s="37">
        <v>6.0350000000000001</v>
      </c>
      <c r="P26" s="85">
        <v>28.952000000000002</v>
      </c>
      <c r="Q26" s="94">
        <v>-3.7999999999999999E-2</v>
      </c>
      <c r="R26" s="85">
        <v>42.7</v>
      </c>
      <c r="S26" s="37">
        <v>0.17</v>
      </c>
      <c r="T26" s="85">
        <v>34.5</v>
      </c>
      <c r="U26" s="84">
        <v>2.25</v>
      </c>
      <c r="V26" s="83">
        <v>24.969000000000001</v>
      </c>
      <c r="W26" s="178">
        <v>177.8</v>
      </c>
      <c r="X26" s="34">
        <v>8495</v>
      </c>
      <c r="Y26" s="46" t="str">
        <f>+LOOKUP(B26,COD_FIN!$C$5:$C$57,COD_FIN!$B$5:$B$57)</f>
        <v>HMA</v>
      </c>
      <c r="Z26" s="84">
        <f t="shared" si="5"/>
        <v>177.84213840000001</v>
      </c>
      <c r="AA26" s="187"/>
    </row>
    <row r="27" spans="1:27" x14ac:dyDescent="0.3">
      <c r="A27" s="34">
        <f t="shared" si="4"/>
        <v>17</v>
      </c>
      <c r="B27" s="97">
        <v>2120010</v>
      </c>
      <c r="C27" s="90">
        <v>74973</v>
      </c>
      <c r="D27" s="44" t="s">
        <v>388</v>
      </c>
      <c r="E27" s="96">
        <v>39417</v>
      </c>
      <c r="F27" s="95">
        <v>42461</v>
      </c>
      <c r="G27" s="86">
        <v>280</v>
      </c>
      <c r="H27" s="87">
        <v>94.86</v>
      </c>
      <c r="I27" s="87">
        <v>61.27</v>
      </c>
      <c r="J27" s="86">
        <v>6</v>
      </c>
      <c r="K27" s="84">
        <v>5.44</v>
      </c>
      <c r="L27" s="85">
        <v>43.52</v>
      </c>
      <c r="M27" s="84">
        <v>3.8250000000000002</v>
      </c>
      <c r="N27" s="85">
        <v>37.04</v>
      </c>
      <c r="O27" s="37">
        <v>12.154999999999999</v>
      </c>
      <c r="P27" s="85">
        <v>27.92</v>
      </c>
      <c r="Q27" s="94">
        <v>1.9E-2</v>
      </c>
      <c r="R27" s="85">
        <v>37.5</v>
      </c>
      <c r="S27" s="37">
        <v>-1.4450000000000001</v>
      </c>
      <c r="T27" s="85">
        <v>31.4</v>
      </c>
      <c r="U27" s="84">
        <v>3.24</v>
      </c>
      <c r="V27" s="83">
        <v>21.576000000000001</v>
      </c>
      <c r="W27" s="178">
        <v>177.6</v>
      </c>
      <c r="X27" s="34">
        <v>7463.01</v>
      </c>
      <c r="Y27" s="46" t="str">
        <f>+LOOKUP(B27,COD_FIN!$C$5:$C$57,COD_FIN!$B$5:$B$57)</f>
        <v>HTF</v>
      </c>
      <c r="Z27" s="84">
        <f t="shared" si="5"/>
        <v>177.59503080000005</v>
      </c>
      <c r="AA27" s="187"/>
    </row>
    <row r="28" spans="1:27" x14ac:dyDescent="0.3">
      <c r="A28" s="34">
        <f t="shared" si="4"/>
        <v>18</v>
      </c>
      <c r="B28" s="97">
        <v>190001</v>
      </c>
      <c r="C28" s="90">
        <v>64919</v>
      </c>
      <c r="D28" s="44" t="s">
        <v>300</v>
      </c>
      <c r="E28" s="96">
        <v>38869</v>
      </c>
      <c r="F28" s="95">
        <v>42430</v>
      </c>
      <c r="G28" s="86">
        <v>305</v>
      </c>
      <c r="H28" s="87">
        <v>70.040000000000006</v>
      </c>
      <c r="I28" s="87">
        <v>61.71</v>
      </c>
      <c r="J28" s="86">
        <v>8</v>
      </c>
      <c r="K28" s="84">
        <v>2.38</v>
      </c>
      <c r="L28" s="85">
        <v>50.720999999999997</v>
      </c>
      <c r="M28" s="84">
        <v>5.3550000000000004</v>
      </c>
      <c r="N28" s="85">
        <v>42.75</v>
      </c>
      <c r="O28" s="37">
        <v>9.35</v>
      </c>
      <c r="P28" s="85">
        <v>37.89</v>
      </c>
      <c r="Q28" s="94">
        <v>-0.14249999999999999</v>
      </c>
      <c r="R28" s="85">
        <v>39</v>
      </c>
      <c r="S28" s="37">
        <v>-5.0999999999999996</v>
      </c>
      <c r="T28" s="85">
        <v>30.3</v>
      </c>
      <c r="U28" s="84">
        <v>2.7</v>
      </c>
      <c r="V28" s="83">
        <v>19.776</v>
      </c>
      <c r="W28" s="178">
        <v>172.3</v>
      </c>
      <c r="X28" s="34">
        <v>802</v>
      </c>
      <c r="Y28" s="46" t="str">
        <f>+LOOKUP(B28,COD_FIN!$C$5:$C$57,COD_FIN!$B$5:$B$57)</f>
        <v>HRE</v>
      </c>
      <c r="Z28" s="84">
        <f t="shared" si="5"/>
        <v>172.30017600000002</v>
      </c>
      <c r="AA28" s="187"/>
    </row>
    <row r="29" spans="1:27" x14ac:dyDescent="0.3">
      <c r="A29" s="34">
        <f t="shared" si="4"/>
        <v>19</v>
      </c>
      <c r="B29" s="97">
        <v>190001</v>
      </c>
      <c r="C29" s="90">
        <v>89202</v>
      </c>
      <c r="D29" s="44" t="s">
        <v>301</v>
      </c>
      <c r="E29" s="96">
        <v>41275</v>
      </c>
      <c r="F29" s="95">
        <v>42461</v>
      </c>
      <c r="G29" s="86">
        <v>281</v>
      </c>
      <c r="H29" s="87">
        <v>-25.67</v>
      </c>
      <c r="I29" s="87">
        <v>56.1</v>
      </c>
      <c r="J29" s="86">
        <v>2</v>
      </c>
      <c r="K29" s="84">
        <v>12.07</v>
      </c>
      <c r="L29" s="85">
        <v>47.97</v>
      </c>
      <c r="M29" s="84">
        <v>6.8</v>
      </c>
      <c r="N29" s="85">
        <v>40.770000000000003</v>
      </c>
      <c r="O29" s="37">
        <v>12.58</v>
      </c>
      <c r="P29" s="85">
        <v>35.82</v>
      </c>
      <c r="Q29" s="94">
        <v>-5.7000000000000002E-2</v>
      </c>
      <c r="R29" s="85">
        <v>44.5</v>
      </c>
      <c r="S29" s="37">
        <v>-3.4849999999999999</v>
      </c>
      <c r="T29" s="85">
        <v>32</v>
      </c>
      <c r="U29" s="84">
        <v>-8.4600000000000009</v>
      </c>
      <c r="V29" s="83">
        <v>15.239000000000001</v>
      </c>
      <c r="W29" s="178">
        <v>167.2</v>
      </c>
      <c r="X29" s="34">
        <v>1154</v>
      </c>
      <c r="Y29" s="46" t="str">
        <f>+LOOKUP(B29,COD_FIN!$C$5:$C$57,COD_FIN!$B$5:$B$57)</f>
        <v>HRE</v>
      </c>
      <c r="Z29" s="84">
        <f t="shared" si="5"/>
        <v>167.19516360000003</v>
      </c>
      <c r="AA29" s="187"/>
    </row>
    <row r="30" spans="1:27" x14ac:dyDescent="0.3">
      <c r="A30" s="34">
        <f t="shared" si="4"/>
        <v>20</v>
      </c>
      <c r="B30" s="97">
        <v>190001</v>
      </c>
      <c r="C30" s="90">
        <v>87528</v>
      </c>
      <c r="D30" s="44" t="s">
        <v>176</v>
      </c>
      <c r="E30" s="96">
        <v>41061</v>
      </c>
      <c r="F30" s="95">
        <v>42461</v>
      </c>
      <c r="G30" s="86">
        <v>305</v>
      </c>
      <c r="H30" s="87">
        <v>160.73500000000001</v>
      </c>
      <c r="I30" s="87">
        <v>56.54</v>
      </c>
      <c r="J30" s="86">
        <v>2</v>
      </c>
      <c r="K30" s="84">
        <v>9.2650000000000006</v>
      </c>
      <c r="L30" s="85">
        <v>45.305</v>
      </c>
      <c r="M30" s="84">
        <v>7.2249999999999996</v>
      </c>
      <c r="N30" s="85">
        <v>40.86</v>
      </c>
      <c r="O30" s="37">
        <v>25.84</v>
      </c>
      <c r="P30" s="85">
        <v>34.47</v>
      </c>
      <c r="Q30" s="94">
        <v>-0.114</v>
      </c>
      <c r="R30" s="85">
        <v>43</v>
      </c>
      <c r="S30" s="37">
        <v>-1.2749999999999999</v>
      </c>
      <c r="T30" s="85">
        <v>31.4</v>
      </c>
      <c r="U30" s="84">
        <v>-4.68</v>
      </c>
      <c r="V30" s="83">
        <v>16.415099999999999</v>
      </c>
      <c r="W30" s="178">
        <v>162.5</v>
      </c>
      <c r="X30" s="34">
        <v>1122</v>
      </c>
      <c r="Y30" s="46" t="str">
        <f>+LOOKUP(B30,COD_FIN!$C$5:$C$57,COD_FIN!$B$5:$B$57)</f>
        <v>HRE</v>
      </c>
      <c r="Z30" s="84">
        <f t="shared" si="5"/>
        <v>162.48931920000001</v>
      </c>
      <c r="AA30" s="187"/>
    </row>
    <row r="31" spans="1:27" x14ac:dyDescent="0.3">
      <c r="A31" s="34">
        <f t="shared" si="4"/>
        <v>21</v>
      </c>
      <c r="B31" s="97">
        <v>106500005</v>
      </c>
      <c r="C31" s="90">
        <v>64764</v>
      </c>
      <c r="D31" s="44" t="s">
        <v>178</v>
      </c>
      <c r="E31" s="96">
        <v>38808</v>
      </c>
      <c r="F31" s="95">
        <v>42887</v>
      </c>
      <c r="G31" s="86">
        <v>74</v>
      </c>
      <c r="H31" s="87">
        <v>-16.32</v>
      </c>
      <c r="I31" s="87">
        <v>50.715000000000003</v>
      </c>
      <c r="J31" s="86">
        <v>9</v>
      </c>
      <c r="K31" s="84">
        <v>5.44</v>
      </c>
      <c r="L31" s="85">
        <v>39.731999999999999</v>
      </c>
      <c r="M31" s="84">
        <v>5.44</v>
      </c>
      <c r="N31" s="85">
        <v>31.992000000000001</v>
      </c>
      <c r="O31" s="37">
        <v>4.8449999999999998</v>
      </c>
      <c r="P31" s="85">
        <v>21.414000000000001</v>
      </c>
      <c r="Q31" s="94">
        <v>-4.7500000000000001E-2</v>
      </c>
      <c r="R31" s="85">
        <v>34.299999999999997</v>
      </c>
      <c r="S31" s="37">
        <v>1.02</v>
      </c>
      <c r="T31" s="85">
        <v>19.103999999999999</v>
      </c>
      <c r="U31" s="84">
        <v>1.08</v>
      </c>
      <c r="V31" s="83">
        <v>9.8010000000000002</v>
      </c>
      <c r="W31" s="178">
        <v>159</v>
      </c>
      <c r="X31" s="34">
        <v>361</v>
      </c>
      <c r="Y31" s="46" t="str">
        <f>+LOOKUP(B31,COD_FIN!$C$5:$C$57,COD_FIN!$B$5:$B$57)</f>
        <v>ARM</v>
      </c>
      <c r="Z31" s="84">
        <f t="shared" si="5"/>
        <v>159.04004400000002</v>
      </c>
      <c r="AA31" s="187"/>
    </row>
    <row r="32" spans="1:27" x14ac:dyDescent="0.3">
      <c r="A32" s="34">
        <f t="shared" si="4"/>
        <v>22</v>
      </c>
      <c r="B32" s="97">
        <v>190001</v>
      </c>
      <c r="C32" s="90">
        <v>86427</v>
      </c>
      <c r="D32" s="44" t="s">
        <v>176</v>
      </c>
      <c r="E32" s="96">
        <v>40695</v>
      </c>
      <c r="F32" s="95">
        <v>42278</v>
      </c>
      <c r="G32" s="86">
        <v>305</v>
      </c>
      <c r="H32" s="87">
        <v>95.03</v>
      </c>
      <c r="I32" s="87">
        <v>60.39</v>
      </c>
      <c r="J32" s="86">
        <v>3</v>
      </c>
      <c r="K32" s="84">
        <v>8.0749999999999993</v>
      </c>
      <c r="L32" s="85">
        <v>48.847999999999999</v>
      </c>
      <c r="M32" s="84">
        <v>6.8849999999999998</v>
      </c>
      <c r="N32" s="85">
        <v>41.451999999999998</v>
      </c>
      <c r="O32" s="37">
        <v>24.31</v>
      </c>
      <c r="P32" s="85">
        <v>35.26</v>
      </c>
      <c r="Q32" s="94">
        <v>-0.25650000000000001</v>
      </c>
      <c r="R32" s="85">
        <v>44.6</v>
      </c>
      <c r="S32" s="37">
        <v>-1.7849999999999999</v>
      </c>
      <c r="T32" s="85">
        <v>33</v>
      </c>
      <c r="U32" s="84">
        <v>-4.2300000000000004</v>
      </c>
      <c r="V32" s="83">
        <v>18.178000000000001</v>
      </c>
      <c r="W32" s="178">
        <v>158.4</v>
      </c>
      <c r="X32" s="34">
        <v>1050</v>
      </c>
      <c r="Y32" s="46" t="str">
        <f>+LOOKUP(B32,COD_FIN!$C$5:$C$57,COD_FIN!$B$5:$B$57)</f>
        <v>HRE</v>
      </c>
      <c r="Z32" s="84">
        <f t="shared" si="5"/>
        <v>158.40542520000002</v>
      </c>
      <c r="AA32" s="187"/>
    </row>
    <row r="33" spans="1:27" x14ac:dyDescent="0.3">
      <c r="A33" s="34">
        <f t="shared" si="4"/>
        <v>23</v>
      </c>
      <c r="B33" s="97">
        <v>106500005</v>
      </c>
      <c r="C33" s="90">
        <v>78988</v>
      </c>
      <c r="D33" s="44" t="s">
        <v>179</v>
      </c>
      <c r="E33" s="96">
        <v>40360</v>
      </c>
      <c r="F33" s="95">
        <v>42675</v>
      </c>
      <c r="G33" s="86">
        <v>261</v>
      </c>
      <c r="H33" s="87">
        <v>81.599999999999994</v>
      </c>
      <c r="I33" s="87">
        <v>61.6</v>
      </c>
      <c r="J33" s="86">
        <v>5</v>
      </c>
      <c r="K33" s="84">
        <v>10.115</v>
      </c>
      <c r="L33" s="85">
        <v>43.966000000000001</v>
      </c>
      <c r="M33" s="84">
        <v>4.25</v>
      </c>
      <c r="N33" s="85">
        <v>42.097000000000001</v>
      </c>
      <c r="O33" s="37">
        <v>12.494999999999999</v>
      </c>
      <c r="P33" s="85">
        <v>27.323</v>
      </c>
      <c r="Q33" s="94">
        <v>-0.19</v>
      </c>
      <c r="R33" s="85">
        <v>42.7</v>
      </c>
      <c r="S33" s="37">
        <v>0.68</v>
      </c>
      <c r="T33" s="85">
        <v>34.799999999999997</v>
      </c>
      <c r="U33" s="84">
        <v>-3.24</v>
      </c>
      <c r="V33" s="83">
        <v>24</v>
      </c>
      <c r="W33" s="178">
        <v>154.1</v>
      </c>
      <c r="X33" s="34">
        <v>463</v>
      </c>
      <c r="Y33" s="46" t="str">
        <f>+LOOKUP(B33,COD_FIN!$C$5:$C$57,COD_FIN!$B$5:$B$57)</f>
        <v>ARM</v>
      </c>
      <c r="Z33" s="84">
        <f t="shared" si="5"/>
        <v>154.07704800000002</v>
      </c>
      <c r="AA33" s="187"/>
    </row>
    <row r="34" spans="1:27" x14ac:dyDescent="0.3">
      <c r="A34" s="34">
        <f t="shared" si="4"/>
        <v>24</v>
      </c>
      <c r="B34" s="97">
        <v>80001</v>
      </c>
      <c r="C34" s="90">
        <v>8516</v>
      </c>
      <c r="D34" s="44" t="s">
        <v>181</v>
      </c>
      <c r="E34" s="96">
        <v>40878</v>
      </c>
      <c r="F34" s="95">
        <v>42430</v>
      </c>
      <c r="G34" s="86">
        <v>305</v>
      </c>
      <c r="H34" s="87">
        <v>89.674999999999997</v>
      </c>
      <c r="I34" s="87">
        <v>57.86</v>
      </c>
      <c r="J34" s="86">
        <v>3</v>
      </c>
      <c r="K34" s="84">
        <v>6.46</v>
      </c>
      <c r="L34" s="85">
        <v>45.27</v>
      </c>
      <c r="M34" s="84">
        <v>6.0350000000000001</v>
      </c>
      <c r="N34" s="85">
        <v>40.950000000000003</v>
      </c>
      <c r="O34" s="37">
        <v>18.7</v>
      </c>
      <c r="P34" s="85">
        <v>30.87</v>
      </c>
      <c r="Q34" s="94">
        <v>-1.9E-2</v>
      </c>
      <c r="R34" s="85">
        <v>38.299999999999997</v>
      </c>
      <c r="S34" s="37">
        <v>-0.93500000000000005</v>
      </c>
      <c r="T34" s="85">
        <v>32.4</v>
      </c>
      <c r="U34" s="84">
        <v>-1.26</v>
      </c>
      <c r="V34" s="83">
        <v>18.7866</v>
      </c>
      <c r="W34" s="178">
        <v>153.6</v>
      </c>
      <c r="X34" s="34">
        <v>1592</v>
      </c>
      <c r="Y34" s="46" t="str">
        <f>+LOOKUP(B34,COD_FIN!$C$5:$C$57,COD_FIN!$B$5:$B$57)</f>
        <v>SLU</v>
      </c>
      <c r="Z34" s="84">
        <f t="shared" si="5"/>
        <v>153.64131120000002</v>
      </c>
      <c r="AA34" s="187"/>
    </row>
    <row r="35" spans="1:27" x14ac:dyDescent="0.3">
      <c r="A35" s="34">
        <f t="shared" si="4"/>
        <v>25</v>
      </c>
      <c r="B35" s="97">
        <v>1960040</v>
      </c>
      <c r="C35" s="90">
        <v>71003</v>
      </c>
      <c r="D35" s="44" t="s">
        <v>293</v>
      </c>
      <c r="E35" s="96">
        <v>39661</v>
      </c>
      <c r="F35" s="95">
        <v>42826</v>
      </c>
      <c r="G35" s="86">
        <v>90</v>
      </c>
      <c r="H35" s="87">
        <v>-19.38</v>
      </c>
      <c r="I35" s="87">
        <v>62.624000000000002</v>
      </c>
      <c r="J35" s="86">
        <v>8</v>
      </c>
      <c r="K35" s="84">
        <v>2.72</v>
      </c>
      <c r="L35" s="85">
        <v>52.804000000000002</v>
      </c>
      <c r="M35" s="84">
        <v>2.5499999999999998</v>
      </c>
      <c r="N35" s="85">
        <v>45.494</v>
      </c>
      <c r="O35" s="37">
        <v>3.145</v>
      </c>
      <c r="P35" s="85">
        <v>38.097999999999999</v>
      </c>
      <c r="Q35" s="94">
        <v>0.22800000000000001</v>
      </c>
      <c r="R35" s="85">
        <v>47.9</v>
      </c>
      <c r="S35" s="37">
        <v>-5.0149999999999997</v>
      </c>
      <c r="T35" s="85">
        <v>39.700000000000003</v>
      </c>
      <c r="U35" s="84">
        <v>3.96</v>
      </c>
      <c r="V35" s="83">
        <v>32.448</v>
      </c>
      <c r="W35" s="178">
        <v>153.5</v>
      </c>
      <c r="X35" s="34">
        <v>484</v>
      </c>
      <c r="Y35" s="46" t="str">
        <f>+LOOKUP(B35,COD_FIN!$C$5:$C$57,COD_FIN!$B$5:$B$57)</f>
        <v>CVM</v>
      </c>
      <c r="Z35" s="84">
        <f t="shared" si="5"/>
        <v>153.47088360000004</v>
      </c>
      <c r="AA35" s="187"/>
    </row>
    <row r="36" spans="1:27" x14ac:dyDescent="0.3">
      <c r="A36" s="34">
        <f t="shared" si="4"/>
        <v>26</v>
      </c>
      <c r="B36" s="97">
        <v>2120001</v>
      </c>
      <c r="C36" s="90">
        <v>84602</v>
      </c>
      <c r="D36" s="44" t="s">
        <v>387</v>
      </c>
      <c r="E36" s="96">
        <v>40634</v>
      </c>
      <c r="F36" s="95">
        <v>42461</v>
      </c>
      <c r="G36" s="86">
        <v>305</v>
      </c>
      <c r="H36" s="87">
        <v>130.72999999999999</v>
      </c>
      <c r="I36" s="87">
        <v>49.83</v>
      </c>
      <c r="J36" s="86">
        <v>4</v>
      </c>
      <c r="K36" s="84">
        <v>6.7149999999999999</v>
      </c>
      <c r="L36" s="85">
        <v>40.204999999999998</v>
      </c>
      <c r="M36" s="84">
        <v>3.4849999999999999</v>
      </c>
      <c r="N36" s="85">
        <v>31.11</v>
      </c>
      <c r="O36" s="37">
        <v>11.135</v>
      </c>
      <c r="P36" s="85">
        <v>24.734999999999999</v>
      </c>
      <c r="Q36" s="94">
        <v>-9.4999999999999998E-3</v>
      </c>
      <c r="R36" s="85">
        <v>32</v>
      </c>
      <c r="S36" s="37">
        <v>-0.59499999999999997</v>
      </c>
      <c r="T36" s="85">
        <v>19.8</v>
      </c>
      <c r="U36" s="84">
        <v>0.81</v>
      </c>
      <c r="V36" s="83">
        <v>11.218</v>
      </c>
      <c r="W36" s="178">
        <v>151.4</v>
      </c>
      <c r="X36" s="34">
        <v>1641</v>
      </c>
      <c r="Y36" s="46" t="str">
        <f>+LOOKUP(B36,COD_FIN!$C$5:$C$57,COD_FIN!$B$5:$B$57)</f>
        <v>HMA</v>
      </c>
      <c r="Z36" s="84">
        <f t="shared" si="5"/>
        <v>151.38216360000001</v>
      </c>
      <c r="AA36" s="187"/>
    </row>
    <row r="37" spans="1:27" x14ac:dyDescent="0.3">
      <c r="A37" s="34">
        <f t="shared" si="4"/>
        <v>27</v>
      </c>
      <c r="B37" s="97">
        <v>460001</v>
      </c>
      <c r="C37" s="90">
        <v>83139</v>
      </c>
      <c r="D37" s="44" t="s">
        <v>301</v>
      </c>
      <c r="E37" s="96">
        <v>40756</v>
      </c>
      <c r="F37" s="95">
        <v>42370</v>
      </c>
      <c r="G37" s="86">
        <v>116</v>
      </c>
      <c r="H37" s="87">
        <v>-374.17</v>
      </c>
      <c r="I37" s="87">
        <v>34.353000000000002</v>
      </c>
      <c r="J37" s="86">
        <v>3</v>
      </c>
      <c r="K37" s="84">
        <v>7.2249999999999996</v>
      </c>
      <c r="L37" s="85">
        <v>15.276</v>
      </c>
      <c r="M37" s="84">
        <v>3.145</v>
      </c>
      <c r="N37" s="85">
        <v>15.872</v>
      </c>
      <c r="O37" s="37">
        <v>6.8849999999999998</v>
      </c>
      <c r="P37" s="85">
        <v>8.5120000000000005</v>
      </c>
      <c r="Q37" s="94">
        <v>0.17100000000000001</v>
      </c>
      <c r="R37" s="85">
        <v>17.899999999999999</v>
      </c>
      <c r="S37" s="37">
        <v>-1.2749999999999999</v>
      </c>
      <c r="T37" s="85">
        <v>9.3000000000000007</v>
      </c>
      <c r="U37" s="84">
        <v>-1.53</v>
      </c>
      <c r="V37" s="83">
        <v>4.819</v>
      </c>
      <c r="W37" s="178">
        <v>147</v>
      </c>
      <c r="X37" s="34">
        <v>823</v>
      </c>
      <c r="Y37" s="46" t="str">
        <f>+LOOKUP(B37,COD_FIN!$C$5:$C$57,COD_FIN!$B$5:$B$57)</f>
        <v>HSJ</v>
      </c>
      <c r="Z37" s="84">
        <f t="shared" si="5"/>
        <v>147.00249719999999</v>
      </c>
      <c r="AA37" s="187"/>
    </row>
    <row r="38" spans="1:27" x14ac:dyDescent="0.3">
      <c r="A38" s="34">
        <f t="shared" si="4"/>
        <v>28</v>
      </c>
      <c r="B38" s="97">
        <v>190001</v>
      </c>
      <c r="C38" s="90">
        <v>85461</v>
      </c>
      <c r="D38" s="44" t="s">
        <v>300</v>
      </c>
      <c r="E38" s="96">
        <v>39965</v>
      </c>
      <c r="F38" s="95">
        <v>42522</v>
      </c>
      <c r="G38" s="86">
        <v>305</v>
      </c>
      <c r="H38" s="87">
        <v>48.534999999999997</v>
      </c>
      <c r="I38" s="87">
        <v>58.96</v>
      </c>
      <c r="J38" s="86">
        <v>5</v>
      </c>
      <c r="K38" s="84">
        <v>2.21</v>
      </c>
      <c r="L38" s="85">
        <v>48.503999999999998</v>
      </c>
      <c r="M38" s="84">
        <v>5.0149999999999997</v>
      </c>
      <c r="N38" s="85">
        <v>39.302</v>
      </c>
      <c r="O38" s="37">
        <v>6.2050000000000001</v>
      </c>
      <c r="P38" s="85">
        <v>34.572000000000003</v>
      </c>
      <c r="Q38" s="94">
        <v>-0.14249999999999999</v>
      </c>
      <c r="R38" s="85">
        <v>38.5</v>
      </c>
      <c r="S38" s="37">
        <v>-3.8250000000000002</v>
      </c>
      <c r="T38" s="85">
        <v>26.9</v>
      </c>
      <c r="U38" s="84">
        <v>1.71</v>
      </c>
      <c r="V38" s="83">
        <v>15.68</v>
      </c>
      <c r="W38" s="178">
        <v>144.6</v>
      </c>
      <c r="X38" s="34">
        <v>944</v>
      </c>
      <c r="Y38" s="46" t="str">
        <f>+LOOKUP(B38,COD_FIN!$C$5:$C$57,COD_FIN!$B$5:$B$57)</f>
        <v>HRE</v>
      </c>
      <c r="Z38" s="84">
        <f t="shared" si="5"/>
        <v>144.60645599999995</v>
      </c>
      <c r="AA38" s="187"/>
    </row>
    <row r="39" spans="1:27" x14ac:dyDescent="0.3">
      <c r="A39" s="34">
        <f t="shared" si="4"/>
        <v>29</v>
      </c>
      <c r="B39" s="97">
        <v>2120001</v>
      </c>
      <c r="C39" s="90">
        <v>74950</v>
      </c>
      <c r="D39" s="44" t="s">
        <v>182</v>
      </c>
      <c r="E39" s="96">
        <v>39142</v>
      </c>
      <c r="F39" s="95">
        <v>42767</v>
      </c>
      <c r="G39" s="86">
        <v>53</v>
      </c>
      <c r="H39" s="87">
        <v>-14.025</v>
      </c>
      <c r="I39" s="87">
        <v>62.212000000000003</v>
      </c>
      <c r="J39" s="86">
        <v>8</v>
      </c>
      <c r="K39" s="84">
        <v>8.7550000000000008</v>
      </c>
      <c r="L39" s="85">
        <v>51.417000000000002</v>
      </c>
      <c r="M39" s="84">
        <v>0.42499999999999999</v>
      </c>
      <c r="N39" s="85">
        <v>45.674999999999997</v>
      </c>
      <c r="O39" s="37">
        <v>10.795</v>
      </c>
      <c r="P39" s="85">
        <v>37.670999999999999</v>
      </c>
      <c r="Q39" s="94">
        <v>-0.13300000000000001</v>
      </c>
      <c r="R39" s="85">
        <v>47.2</v>
      </c>
      <c r="S39" s="37">
        <v>3.57</v>
      </c>
      <c r="T39" s="85">
        <v>38.351999999999997</v>
      </c>
      <c r="U39" s="84">
        <v>1.62</v>
      </c>
      <c r="V39" s="83">
        <v>33.216000000000001</v>
      </c>
      <c r="W39" s="178">
        <v>141.9</v>
      </c>
      <c r="X39" s="34">
        <v>7429</v>
      </c>
      <c r="Y39" s="46" t="str">
        <f>+LOOKUP(B39,COD_FIN!$C$5:$C$57,COD_FIN!$B$5:$B$57)</f>
        <v>HMA</v>
      </c>
      <c r="Z39" s="84">
        <f t="shared" si="5"/>
        <v>141.92913240000001</v>
      </c>
      <c r="AA39" s="187"/>
    </row>
    <row r="40" spans="1:27" x14ac:dyDescent="0.3">
      <c r="A40" s="34">
        <f t="shared" si="4"/>
        <v>30</v>
      </c>
      <c r="B40" s="97">
        <v>1960040</v>
      </c>
      <c r="C40" s="90">
        <v>77107</v>
      </c>
      <c r="D40" s="44" t="s">
        <v>417</v>
      </c>
      <c r="E40" s="96">
        <v>40210</v>
      </c>
      <c r="F40" s="95">
        <v>42856</v>
      </c>
      <c r="G40" s="86">
        <v>59</v>
      </c>
      <c r="H40" s="87">
        <v>203.065</v>
      </c>
      <c r="I40" s="87">
        <v>58</v>
      </c>
      <c r="J40" s="86">
        <v>6</v>
      </c>
      <c r="K40" s="84">
        <v>7.7350000000000003</v>
      </c>
      <c r="L40" s="85">
        <v>51.66</v>
      </c>
      <c r="M40" s="84">
        <v>8.16</v>
      </c>
      <c r="N40" s="85">
        <v>40.014000000000003</v>
      </c>
      <c r="O40" s="37">
        <v>18.7</v>
      </c>
      <c r="P40" s="85">
        <v>32.643000000000001</v>
      </c>
      <c r="Q40" s="94">
        <v>0.13300000000000001</v>
      </c>
      <c r="R40" s="85">
        <v>44.8</v>
      </c>
      <c r="S40" s="37">
        <v>1.2749999999999999</v>
      </c>
      <c r="T40" s="85">
        <v>31.4</v>
      </c>
      <c r="U40" s="84">
        <v>-3.51</v>
      </c>
      <c r="V40" s="83">
        <v>23.664000000000001</v>
      </c>
      <c r="W40" s="178">
        <v>141.4</v>
      </c>
      <c r="X40" s="34">
        <v>507</v>
      </c>
      <c r="Y40" s="46" t="str">
        <f>+LOOKUP(B40,COD_FIN!$C$5:$C$57,COD_FIN!$B$5:$B$57)</f>
        <v>CVM</v>
      </c>
      <c r="Z40" s="84">
        <f t="shared" si="5"/>
        <v>141.40521360000002</v>
      </c>
      <c r="AA40" s="187"/>
    </row>
    <row r="41" spans="1:27" x14ac:dyDescent="0.3">
      <c r="A41" s="34">
        <f t="shared" si="4"/>
        <v>31</v>
      </c>
      <c r="B41" s="97">
        <v>106500003</v>
      </c>
      <c r="C41" s="90">
        <v>77075</v>
      </c>
      <c r="D41" s="44" t="s">
        <v>317</v>
      </c>
      <c r="E41" s="96">
        <v>40179</v>
      </c>
      <c r="F41" s="95">
        <v>42491</v>
      </c>
      <c r="G41" s="86">
        <v>305</v>
      </c>
      <c r="H41" s="87">
        <v>15.47</v>
      </c>
      <c r="I41" s="87">
        <v>61.71</v>
      </c>
      <c r="J41" s="86">
        <v>5</v>
      </c>
      <c r="K41" s="84">
        <v>5.1849999999999996</v>
      </c>
      <c r="L41" s="85">
        <v>39.44</v>
      </c>
      <c r="M41" s="84">
        <v>2.21</v>
      </c>
      <c r="N41" s="85">
        <v>37.28</v>
      </c>
      <c r="O41" s="37">
        <v>14.195</v>
      </c>
      <c r="P41" s="85">
        <v>23.6</v>
      </c>
      <c r="Q41" s="94">
        <v>-0.1615</v>
      </c>
      <c r="R41" s="85">
        <v>42.2</v>
      </c>
      <c r="S41" s="37">
        <v>-2.125</v>
      </c>
      <c r="T41" s="85">
        <v>32</v>
      </c>
      <c r="U41" s="84">
        <v>0.99</v>
      </c>
      <c r="V41" s="83">
        <v>21.140999999999998</v>
      </c>
      <c r="W41" s="178">
        <v>136.4</v>
      </c>
      <c r="X41" s="34">
        <v>536</v>
      </c>
      <c r="Y41" s="46" t="str">
        <f>+LOOKUP(B41,COD_FIN!$C$5:$C$57,COD_FIN!$B$5:$B$57)</f>
        <v>GMR</v>
      </c>
      <c r="Z41" s="84">
        <f t="shared" si="5"/>
        <v>136.3531572</v>
      </c>
      <c r="AA41" s="187"/>
    </row>
    <row r="42" spans="1:27" x14ac:dyDescent="0.3">
      <c r="A42" s="34">
        <f t="shared" si="4"/>
        <v>32</v>
      </c>
      <c r="B42" s="97">
        <v>190001</v>
      </c>
      <c r="C42" s="90">
        <v>87532</v>
      </c>
      <c r="D42" s="44" t="s">
        <v>176</v>
      </c>
      <c r="E42" s="96">
        <v>41153</v>
      </c>
      <c r="F42" s="95">
        <v>42614</v>
      </c>
      <c r="G42" s="86">
        <v>215</v>
      </c>
      <c r="H42" s="87">
        <v>190.655</v>
      </c>
      <c r="I42" s="87">
        <v>59.616</v>
      </c>
      <c r="J42" s="86">
        <v>3</v>
      </c>
      <c r="K42" s="84">
        <v>5.3550000000000004</v>
      </c>
      <c r="L42" s="85">
        <v>48.45</v>
      </c>
      <c r="M42" s="84">
        <v>7.31</v>
      </c>
      <c r="N42" s="85">
        <v>41.14</v>
      </c>
      <c r="O42" s="37">
        <v>23.375</v>
      </c>
      <c r="P42" s="85">
        <v>35.020000000000003</v>
      </c>
      <c r="Q42" s="94">
        <v>-0.25650000000000001</v>
      </c>
      <c r="R42" s="85">
        <v>43.8</v>
      </c>
      <c r="S42" s="37">
        <v>-3.57</v>
      </c>
      <c r="T42" s="85">
        <v>34.200000000000003</v>
      </c>
      <c r="U42" s="84">
        <v>-3.78</v>
      </c>
      <c r="V42" s="83">
        <v>18.605</v>
      </c>
      <c r="W42" s="178">
        <v>135.4</v>
      </c>
      <c r="X42" s="34">
        <v>1132</v>
      </c>
      <c r="Y42" s="46" t="str">
        <f>+LOOKUP(B42,COD_FIN!$C$5:$C$57,COD_FIN!$B$5:$B$57)</f>
        <v>HRE</v>
      </c>
      <c r="Z42" s="84">
        <f t="shared" si="5"/>
        <v>135.40300920000001</v>
      </c>
      <c r="AA42" s="187"/>
    </row>
    <row r="43" spans="1:27" x14ac:dyDescent="0.3">
      <c r="A43" s="34">
        <f t="shared" si="4"/>
        <v>33</v>
      </c>
      <c r="B43" s="97">
        <v>2120001</v>
      </c>
      <c r="C43" s="90">
        <v>84607</v>
      </c>
      <c r="D43" s="44" t="s">
        <v>387</v>
      </c>
      <c r="E43" s="96">
        <v>40695</v>
      </c>
      <c r="F43" s="95">
        <v>42430</v>
      </c>
      <c r="G43" s="86">
        <v>301</v>
      </c>
      <c r="H43" s="87">
        <v>86.444999999999993</v>
      </c>
      <c r="I43" s="87">
        <v>48.4</v>
      </c>
      <c r="J43" s="86">
        <v>3</v>
      </c>
      <c r="K43" s="84">
        <v>4.8449999999999998</v>
      </c>
      <c r="L43" s="85">
        <v>40.89</v>
      </c>
      <c r="M43" s="84">
        <v>5.3550000000000004</v>
      </c>
      <c r="N43" s="85">
        <v>31.407</v>
      </c>
      <c r="O43" s="37">
        <v>14.11</v>
      </c>
      <c r="P43" s="85">
        <v>25.751999999999999</v>
      </c>
      <c r="Q43" s="94">
        <v>-0.28499999999999998</v>
      </c>
      <c r="R43" s="85">
        <v>32.9</v>
      </c>
      <c r="S43" s="37">
        <v>3.145</v>
      </c>
      <c r="T43" s="85">
        <v>19.2</v>
      </c>
      <c r="U43" s="84">
        <v>0.9</v>
      </c>
      <c r="V43" s="83">
        <v>9.8406000000000002</v>
      </c>
      <c r="W43" s="178">
        <v>135.4</v>
      </c>
      <c r="X43" s="34">
        <v>1646</v>
      </c>
      <c r="Y43" s="46" t="str">
        <f>+LOOKUP(B43,COD_FIN!$C$5:$C$57,COD_FIN!$B$5:$B$57)</f>
        <v>HMA</v>
      </c>
      <c r="Z43" s="84">
        <f t="shared" si="5"/>
        <v>135.40435199999999</v>
      </c>
      <c r="AA43" s="187"/>
    </row>
    <row r="44" spans="1:27" x14ac:dyDescent="0.3">
      <c r="A44" s="34">
        <f t="shared" ref="A44:A60" si="6">A43+1</f>
        <v>34</v>
      </c>
      <c r="B44" s="97">
        <v>1960040</v>
      </c>
      <c r="C44" s="90">
        <v>79331</v>
      </c>
      <c r="D44" s="44" t="s">
        <v>418</v>
      </c>
      <c r="E44" s="96">
        <v>40360</v>
      </c>
      <c r="F44" s="95">
        <v>42675</v>
      </c>
      <c r="G44" s="86">
        <v>245</v>
      </c>
      <c r="H44" s="87">
        <v>45.9</v>
      </c>
      <c r="I44" s="87">
        <v>57.75</v>
      </c>
      <c r="J44" s="86">
        <v>5</v>
      </c>
      <c r="K44" s="84">
        <v>4.76</v>
      </c>
      <c r="L44" s="85">
        <v>43.295999999999999</v>
      </c>
      <c r="M44" s="84">
        <v>3.6549999999999998</v>
      </c>
      <c r="N44" s="85">
        <v>35.26</v>
      </c>
      <c r="O44" s="37">
        <v>9.0950000000000006</v>
      </c>
      <c r="P44" s="85">
        <v>28.126000000000001</v>
      </c>
      <c r="Q44" s="94">
        <v>0.114</v>
      </c>
      <c r="R44" s="85">
        <v>36.1</v>
      </c>
      <c r="S44" s="37">
        <v>-3.3149999999999999</v>
      </c>
      <c r="T44" s="85">
        <v>26.8</v>
      </c>
      <c r="U44" s="84">
        <v>0.09</v>
      </c>
      <c r="V44" s="83">
        <v>17.760000000000002</v>
      </c>
      <c r="W44" s="178">
        <v>131.5</v>
      </c>
      <c r="X44" s="34">
        <v>516</v>
      </c>
      <c r="Y44" s="46" t="str">
        <f>+LOOKUP(B44,COD_FIN!$C$5:$C$57,COD_FIN!$B$5:$B$57)</f>
        <v>CVM</v>
      </c>
      <c r="Z44" s="84">
        <f t="shared" si="5"/>
        <v>131.53843080000001</v>
      </c>
      <c r="AA44" s="187"/>
    </row>
    <row r="45" spans="1:27" x14ac:dyDescent="0.3">
      <c r="A45" s="34">
        <f t="shared" si="6"/>
        <v>35</v>
      </c>
      <c r="B45" s="97">
        <v>460001</v>
      </c>
      <c r="C45" s="90">
        <v>73495</v>
      </c>
      <c r="D45" s="44">
        <v>301576</v>
      </c>
      <c r="E45" s="96">
        <v>39114</v>
      </c>
      <c r="F45" s="95">
        <v>42401</v>
      </c>
      <c r="G45" s="86">
        <v>83</v>
      </c>
      <c r="H45" s="87">
        <v>-64.430000000000007</v>
      </c>
      <c r="I45" s="87">
        <v>49.607999999999997</v>
      </c>
      <c r="J45" s="86">
        <v>7</v>
      </c>
      <c r="K45" s="84">
        <v>-1.4450000000000001</v>
      </c>
      <c r="L45" s="85">
        <v>17.984999999999999</v>
      </c>
      <c r="M45" s="84">
        <v>7.7350000000000003</v>
      </c>
      <c r="N45" s="85">
        <v>19.36</v>
      </c>
      <c r="O45" s="37">
        <v>8.5</v>
      </c>
      <c r="P45" s="85">
        <v>8.7449999999999992</v>
      </c>
      <c r="Q45" s="94">
        <v>-0.14249999999999999</v>
      </c>
      <c r="R45" s="85">
        <v>17.8</v>
      </c>
      <c r="S45" s="37">
        <v>-3.3149999999999999</v>
      </c>
      <c r="T45" s="85">
        <v>21.338000000000001</v>
      </c>
      <c r="U45" s="84">
        <v>1.98</v>
      </c>
      <c r="V45" s="83">
        <v>12.972</v>
      </c>
      <c r="W45" s="178">
        <v>129.9</v>
      </c>
      <c r="X45" s="34">
        <v>629</v>
      </c>
      <c r="Y45" s="46" t="str">
        <f>+LOOKUP(B45,COD_FIN!$C$5:$C$57,COD_FIN!$B$5:$B$57)</f>
        <v>HSJ</v>
      </c>
      <c r="Z45" s="84">
        <f t="shared" si="5"/>
        <v>129.85659000000001</v>
      </c>
      <c r="AA45" s="187"/>
    </row>
    <row r="46" spans="1:27" x14ac:dyDescent="0.3">
      <c r="A46" s="34">
        <f t="shared" si="6"/>
        <v>36</v>
      </c>
      <c r="B46" s="97">
        <v>106500005</v>
      </c>
      <c r="C46" s="90">
        <v>77589</v>
      </c>
      <c r="D46" s="44" t="s">
        <v>179</v>
      </c>
      <c r="E46" s="96">
        <v>40210</v>
      </c>
      <c r="F46" s="95">
        <v>42736</v>
      </c>
      <c r="G46" s="86">
        <v>220</v>
      </c>
      <c r="H46" s="87">
        <v>26.094999999999999</v>
      </c>
      <c r="I46" s="87">
        <v>61.667999999999999</v>
      </c>
      <c r="J46" s="86">
        <v>6</v>
      </c>
      <c r="K46" s="84">
        <v>6.2050000000000001</v>
      </c>
      <c r="L46" s="85">
        <v>37.92</v>
      </c>
      <c r="M46" s="84">
        <v>5.0999999999999996</v>
      </c>
      <c r="N46" s="85">
        <v>40.088999999999999</v>
      </c>
      <c r="O46" s="37">
        <v>18.274999999999999</v>
      </c>
      <c r="P46" s="85">
        <v>27.638999999999999</v>
      </c>
      <c r="Q46" s="94">
        <v>-0.22800000000000001</v>
      </c>
      <c r="R46" s="85">
        <v>43.7</v>
      </c>
      <c r="S46" s="37">
        <v>-2.21</v>
      </c>
      <c r="T46" s="85">
        <v>35.200000000000003</v>
      </c>
      <c r="U46" s="84">
        <v>-3.24</v>
      </c>
      <c r="V46" s="83">
        <v>24.446999999999999</v>
      </c>
      <c r="W46" s="178">
        <v>128.4</v>
      </c>
      <c r="X46" s="34">
        <v>446</v>
      </c>
      <c r="Y46" s="46" t="str">
        <f>+LOOKUP(B46,COD_FIN!$C$5:$C$57,COD_FIN!$B$5:$B$57)</f>
        <v>ARM</v>
      </c>
      <c r="Z46" s="84">
        <f t="shared" si="5"/>
        <v>128.35436040000002</v>
      </c>
      <c r="AA46" s="187"/>
    </row>
    <row r="47" spans="1:27" x14ac:dyDescent="0.3">
      <c r="A47" s="34">
        <f t="shared" si="6"/>
        <v>37</v>
      </c>
      <c r="B47" s="97">
        <v>190001</v>
      </c>
      <c r="C47" s="90">
        <v>85456</v>
      </c>
      <c r="D47" s="44" t="s">
        <v>415</v>
      </c>
      <c r="E47" s="96">
        <v>39904</v>
      </c>
      <c r="F47" s="95">
        <v>42767</v>
      </c>
      <c r="G47" s="86">
        <v>68</v>
      </c>
      <c r="H47" s="87">
        <v>2.89</v>
      </c>
      <c r="I47" s="87">
        <v>63.654000000000003</v>
      </c>
      <c r="J47" s="86">
        <v>6</v>
      </c>
      <c r="K47" s="84">
        <v>5.0149999999999997</v>
      </c>
      <c r="L47" s="85">
        <v>50.758000000000003</v>
      </c>
      <c r="M47" s="84">
        <v>1.7849999999999999</v>
      </c>
      <c r="N47" s="85">
        <v>47.067</v>
      </c>
      <c r="O47" s="37">
        <v>3.91</v>
      </c>
      <c r="P47" s="85">
        <v>37.932000000000002</v>
      </c>
      <c r="Q47" s="94">
        <v>0.152</v>
      </c>
      <c r="R47" s="85">
        <v>48</v>
      </c>
      <c r="S47" s="37">
        <v>-5.1849999999999996</v>
      </c>
      <c r="T47" s="85">
        <v>36.19</v>
      </c>
      <c r="U47" s="84">
        <v>0.18</v>
      </c>
      <c r="V47" s="83">
        <v>28.274999999999999</v>
      </c>
      <c r="W47" s="178">
        <v>126.7</v>
      </c>
      <c r="X47" s="34">
        <v>938</v>
      </c>
      <c r="Y47" s="46" t="str">
        <f>+LOOKUP(B47,COD_FIN!$C$5:$C$57,COD_FIN!$B$5:$B$57)</f>
        <v>HRE</v>
      </c>
      <c r="Z47" s="84">
        <f t="shared" si="5"/>
        <v>126.6868044</v>
      </c>
      <c r="AA47" s="187"/>
    </row>
    <row r="48" spans="1:27" x14ac:dyDescent="0.3">
      <c r="A48" s="34">
        <f t="shared" si="6"/>
        <v>38</v>
      </c>
      <c r="B48" s="97">
        <v>106500005</v>
      </c>
      <c r="C48" s="90">
        <v>69121</v>
      </c>
      <c r="D48" s="44" t="s">
        <v>178</v>
      </c>
      <c r="E48" s="96">
        <v>39234</v>
      </c>
      <c r="F48" s="95">
        <v>42675</v>
      </c>
      <c r="G48" s="86">
        <v>278</v>
      </c>
      <c r="H48" s="87">
        <v>102.85</v>
      </c>
      <c r="I48" s="87">
        <v>67.540000000000006</v>
      </c>
      <c r="J48" s="86">
        <v>8</v>
      </c>
      <c r="K48" s="84">
        <v>5.1849999999999996</v>
      </c>
      <c r="L48" s="85">
        <v>48.462000000000003</v>
      </c>
      <c r="M48" s="84">
        <v>3.4</v>
      </c>
      <c r="N48" s="85">
        <v>43.624000000000002</v>
      </c>
      <c r="O48" s="37">
        <v>5.61</v>
      </c>
      <c r="P48" s="85">
        <v>32.963999999999999</v>
      </c>
      <c r="Q48" s="94">
        <v>-0.1235</v>
      </c>
      <c r="R48" s="85">
        <v>47.2</v>
      </c>
      <c r="S48" s="37">
        <v>-0.255</v>
      </c>
      <c r="T48" s="85">
        <v>39.299999999999997</v>
      </c>
      <c r="U48" s="84">
        <v>0.45</v>
      </c>
      <c r="V48" s="83">
        <v>29.856000000000002</v>
      </c>
      <c r="W48" s="178">
        <v>125.4</v>
      </c>
      <c r="X48" s="34">
        <v>387</v>
      </c>
      <c r="Y48" s="46" t="str">
        <f>+LOOKUP(B48,COD_FIN!$C$5:$C$57,COD_FIN!$B$5:$B$57)</f>
        <v>ARM</v>
      </c>
      <c r="Z48" s="84">
        <f t="shared" si="5"/>
        <v>125.41745880000001</v>
      </c>
      <c r="AA48" s="187"/>
    </row>
    <row r="49" spans="1:27" x14ac:dyDescent="0.3">
      <c r="A49" s="34">
        <f t="shared" si="6"/>
        <v>39</v>
      </c>
      <c r="B49" s="97">
        <v>2850002</v>
      </c>
      <c r="C49" s="90">
        <v>69188</v>
      </c>
      <c r="D49" s="44" t="s">
        <v>419</v>
      </c>
      <c r="E49" s="96">
        <v>39052</v>
      </c>
      <c r="F49" s="95">
        <v>42401</v>
      </c>
      <c r="G49" s="86">
        <v>233</v>
      </c>
      <c r="H49" s="87">
        <v>234.005</v>
      </c>
      <c r="I49" s="87">
        <v>67.176000000000002</v>
      </c>
      <c r="J49" s="86">
        <v>8</v>
      </c>
      <c r="K49" s="84">
        <v>0.42499999999999999</v>
      </c>
      <c r="L49" s="85">
        <v>53.043999999999997</v>
      </c>
      <c r="M49" s="84">
        <v>9.35</v>
      </c>
      <c r="N49" s="85">
        <v>49.588000000000001</v>
      </c>
      <c r="O49" s="37">
        <v>17.085000000000001</v>
      </c>
      <c r="P49" s="85">
        <v>39.375999999999998</v>
      </c>
      <c r="Q49" s="94">
        <v>6.6500000000000004E-2</v>
      </c>
      <c r="R49" s="85">
        <v>46.6</v>
      </c>
      <c r="S49" s="37">
        <v>3.6549999999999998</v>
      </c>
      <c r="T49" s="85">
        <v>42.5</v>
      </c>
      <c r="U49" s="84">
        <v>2.97</v>
      </c>
      <c r="V49" s="83">
        <v>34.368000000000002</v>
      </c>
      <c r="W49" s="178">
        <v>125</v>
      </c>
      <c r="X49" s="34">
        <v>823</v>
      </c>
      <c r="Y49" s="46" t="str">
        <f>+LOOKUP(B49,COD_FIN!$C$5:$C$57,COD_FIN!$B$5:$B$57)</f>
        <v>ZAG</v>
      </c>
      <c r="Z49" s="84">
        <f t="shared" si="5"/>
        <v>124.9712208</v>
      </c>
      <c r="AA49" s="187"/>
    </row>
    <row r="50" spans="1:27" x14ac:dyDescent="0.3">
      <c r="A50" s="34">
        <f t="shared" si="6"/>
        <v>40</v>
      </c>
      <c r="B50" s="97">
        <v>2120001</v>
      </c>
      <c r="C50" s="90">
        <v>79364</v>
      </c>
      <c r="D50" s="44">
        <v>700</v>
      </c>
      <c r="E50" s="96">
        <v>40057</v>
      </c>
      <c r="F50" s="95">
        <v>42767</v>
      </c>
      <c r="G50" s="86">
        <v>40</v>
      </c>
      <c r="H50" s="87">
        <v>-63.41</v>
      </c>
      <c r="I50" s="87">
        <v>51.2</v>
      </c>
      <c r="J50" s="86">
        <v>6</v>
      </c>
      <c r="K50" s="84">
        <v>8.5850000000000009</v>
      </c>
      <c r="L50" s="85">
        <v>43.774999999999999</v>
      </c>
      <c r="M50" s="84">
        <v>-0.59499999999999997</v>
      </c>
      <c r="N50" s="85">
        <v>35.615000000000002</v>
      </c>
      <c r="O50" s="37">
        <v>-1.4450000000000001</v>
      </c>
      <c r="P50" s="85">
        <v>28.05</v>
      </c>
      <c r="Q50" s="94">
        <v>-7.5999999999999998E-2</v>
      </c>
      <c r="R50" s="85">
        <v>35.200000000000003</v>
      </c>
      <c r="S50" s="37">
        <v>0</v>
      </c>
      <c r="T50" s="85">
        <v>23.736000000000001</v>
      </c>
      <c r="U50" s="84">
        <v>-0.18</v>
      </c>
      <c r="V50" s="83">
        <v>17.312999999999999</v>
      </c>
      <c r="W50" s="178">
        <v>124.4</v>
      </c>
      <c r="X50" s="34">
        <v>9536</v>
      </c>
      <c r="Y50" s="46" t="str">
        <f>+LOOKUP(B50,COD_FIN!$C$5:$C$57,COD_FIN!$B$5:$B$57)</f>
        <v>HMA</v>
      </c>
      <c r="Z50" s="84">
        <f t="shared" si="5"/>
        <v>124.40551680000003</v>
      </c>
      <c r="AA50" s="187"/>
    </row>
    <row r="51" spans="1:27" x14ac:dyDescent="0.3">
      <c r="A51" s="34">
        <f t="shared" si="6"/>
        <v>41</v>
      </c>
      <c r="B51" s="97">
        <v>102960001</v>
      </c>
      <c r="C51" s="90">
        <v>78776</v>
      </c>
      <c r="D51" s="44" t="s">
        <v>356</v>
      </c>
      <c r="E51" s="96">
        <v>40360</v>
      </c>
      <c r="F51" s="95">
        <v>42826</v>
      </c>
      <c r="G51" s="86">
        <v>137</v>
      </c>
      <c r="H51" s="87">
        <v>139.995</v>
      </c>
      <c r="I51" s="87">
        <v>58.723999999999997</v>
      </c>
      <c r="J51" s="86">
        <v>5</v>
      </c>
      <c r="K51" s="84">
        <v>6.97</v>
      </c>
      <c r="L51" s="85">
        <v>39.200000000000003</v>
      </c>
      <c r="M51" s="84">
        <v>4.165</v>
      </c>
      <c r="N51" s="85">
        <v>36.880000000000003</v>
      </c>
      <c r="O51" s="37">
        <v>6.46</v>
      </c>
      <c r="P51" s="85">
        <v>23.92</v>
      </c>
      <c r="Q51" s="94">
        <v>-6.6500000000000004E-2</v>
      </c>
      <c r="R51" s="85">
        <v>34.6</v>
      </c>
      <c r="S51" s="37">
        <v>-2.21</v>
      </c>
      <c r="T51" s="85">
        <v>30.335999999999999</v>
      </c>
      <c r="U51" s="84">
        <v>-2.79</v>
      </c>
      <c r="V51" s="83">
        <v>21.68</v>
      </c>
      <c r="W51" s="178">
        <v>123.4</v>
      </c>
      <c r="X51" s="34">
        <v>387</v>
      </c>
      <c r="Y51" s="46" t="str">
        <f>+LOOKUP(B51,COD_FIN!$C$5:$C$57,COD_FIN!$B$5:$B$57)</f>
        <v>HLM</v>
      </c>
      <c r="Z51" s="84">
        <f t="shared" si="5"/>
        <v>123.42516120000001</v>
      </c>
      <c r="AA51" s="187"/>
    </row>
    <row r="52" spans="1:27" x14ac:dyDescent="0.3">
      <c r="A52" s="34">
        <f t="shared" si="6"/>
        <v>42</v>
      </c>
      <c r="B52" s="97">
        <v>2120001</v>
      </c>
      <c r="C52" s="90">
        <v>94066</v>
      </c>
      <c r="D52" s="44" t="s">
        <v>179</v>
      </c>
      <c r="E52" s="96">
        <v>41609</v>
      </c>
      <c r="F52" s="95">
        <v>42675</v>
      </c>
      <c r="G52" s="86">
        <v>130</v>
      </c>
      <c r="H52" s="87">
        <v>27.285</v>
      </c>
      <c r="I52" s="87">
        <v>48.902000000000001</v>
      </c>
      <c r="J52" s="86">
        <v>2</v>
      </c>
      <c r="K52" s="84">
        <v>13.175000000000001</v>
      </c>
      <c r="L52" s="85">
        <v>34.055999999999997</v>
      </c>
      <c r="M52" s="84">
        <v>0.17</v>
      </c>
      <c r="N52" s="85">
        <v>30.744</v>
      </c>
      <c r="O52" s="37">
        <v>15.47</v>
      </c>
      <c r="P52" s="85">
        <v>21.312000000000001</v>
      </c>
      <c r="Q52" s="94">
        <v>-3.7999999999999999E-2</v>
      </c>
      <c r="R52" s="85">
        <v>39.6</v>
      </c>
      <c r="S52" s="37">
        <v>0.17</v>
      </c>
      <c r="T52" s="85">
        <v>29.6</v>
      </c>
      <c r="U52" s="84">
        <v>-5.22</v>
      </c>
      <c r="V52" s="83">
        <v>14.063000000000001</v>
      </c>
      <c r="W52" s="178">
        <v>123</v>
      </c>
      <c r="X52" s="34">
        <v>3780</v>
      </c>
      <c r="Y52" s="46" t="str">
        <f>+LOOKUP(B52,COD_FIN!$C$5:$C$57,COD_FIN!$B$5:$B$57)</f>
        <v>HMA</v>
      </c>
      <c r="Z52" s="84">
        <f t="shared" ref="Z52:Z60" si="7">+(4.152*K52+3.382*M52-0.015*H52-1.743*S52+3.977*U52-9.068*Q52)*3.6</f>
        <v>122.96375640000001</v>
      </c>
      <c r="AA52" s="187"/>
    </row>
    <row r="53" spans="1:27" x14ac:dyDescent="0.3">
      <c r="A53" s="34">
        <f t="shared" si="6"/>
        <v>43</v>
      </c>
      <c r="B53" s="97">
        <v>102960001</v>
      </c>
      <c r="C53" s="90">
        <v>72574</v>
      </c>
      <c r="D53" s="44" t="s">
        <v>292</v>
      </c>
      <c r="E53" s="96">
        <v>39783</v>
      </c>
      <c r="F53" s="95">
        <v>42887</v>
      </c>
      <c r="G53" s="86">
        <v>79</v>
      </c>
      <c r="H53" s="87">
        <v>159.375</v>
      </c>
      <c r="I53" s="87">
        <v>55.104999999999997</v>
      </c>
      <c r="J53" s="86">
        <v>6</v>
      </c>
      <c r="K53" s="84">
        <v>7.14</v>
      </c>
      <c r="L53" s="85">
        <v>43.01</v>
      </c>
      <c r="M53" s="84">
        <v>3.3149999999999999</v>
      </c>
      <c r="N53" s="85">
        <v>40.049999999999997</v>
      </c>
      <c r="O53" s="37">
        <v>15.98</v>
      </c>
      <c r="P53" s="85">
        <v>27.72</v>
      </c>
      <c r="Q53" s="94">
        <v>-3.7999999999999999E-2</v>
      </c>
      <c r="R53" s="85">
        <v>36.9</v>
      </c>
      <c r="S53" s="37">
        <v>1.7</v>
      </c>
      <c r="T53" s="85">
        <v>28.763999999999999</v>
      </c>
      <c r="U53" s="84">
        <v>-0.54</v>
      </c>
      <c r="V53" s="83">
        <v>20.010000000000002</v>
      </c>
      <c r="W53" s="178">
        <v>121.3</v>
      </c>
      <c r="X53" s="34">
        <v>347</v>
      </c>
      <c r="Y53" s="46" t="str">
        <f>+LOOKUP(B53,COD_FIN!$C$5:$C$57,COD_FIN!$B$5:$B$57)</f>
        <v>HLM</v>
      </c>
      <c r="Z53" s="84">
        <f t="shared" si="7"/>
        <v>121.31960040000003</v>
      </c>
      <c r="AA53" s="187"/>
    </row>
    <row r="54" spans="1:27" x14ac:dyDescent="0.3">
      <c r="A54" s="34">
        <f t="shared" si="6"/>
        <v>44</v>
      </c>
      <c r="B54" s="97">
        <v>190001</v>
      </c>
      <c r="C54" s="90">
        <v>89210</v>
      </c>
      <c r="D54" s="44" t="s">
        <v>301</v>
      </c>
      <c r="E54" s="96">
        <v>41365</v>
      </c>
      <c r="F54" s="95">
        <v>42522</v>
      </c>
      <c r="G54" s="86">
        <v>305</v>
      </c>
      <c r="H54" s="87">
        <v>-84.49</v>
      </c>
      <c r="I54" s="87">
        <v>56.244</v>
      </c>
      <c r="J54" s="86">
        <v>2</v>
      </c>
      <c r="K54" s="84">
        <v>11.135</v>
      </c>
      <c r="L54" s="85">
        <v>42.96</v>
      </c>
      <c r="M54" s="84">
        <v>4.59</v>
      </c>
      <c r="N54" s="85">
        <v>36.64</v>
      </c>
      <c r="O54" s="37">
        <v>9.86</v>
      </c>
      <c r="P54" s="85">
        <v>32.24</v>
      </c>
      <c r="Q54" s="94">
        <v>-9.5000000000000001E-2</v>
      </c>
      <c r="R54" s="85">
        <v>43.3</v>
      </c>
      <c r="S54" s="37">
        <v>-0.59499999999999997</v>
      </c>
      <c r="T54" s="85">
        <v>32.6</v>
      </c>
      <c r="U54" s="84">
        <v>-8.01</v>
      </c>
      <c r="V54" s="83">
        <v>15.337</v>
      </c>
      <c r="W54" s="178">
        <v>119</v>
      </c>
      <c r="X54" s="34">
        <v>1173</v>
      </c>
      <c r="Y54" s="46" t="str">
        <f>+LOOKUP(B54,COD_FIN!$C$5:$C$57,COD_FIN!$B$5:$B$57)</f>
        <v>HRE</v>
      </c>
      <c r="Z54" s="84">
        <f t="shared" si="7"/>
        <v>119.03768999999998</v>
      </c>
      <c r="AA54" s="187"/>
    </row>
    <row r="55" spans="1:27" x14ac:dyDescent="0.3">
      <c r="A55" s="34">
        <f t="shared" si="6"/>
        <v>45</v>
      </c>
      <c r="B55" s="97">
        <v>1960040</v>
      </c>
      <c r="C55" s="90">
        <v>77100</v>
      </c>
      <c r="D55" s="44" t="s">
        <v>355</v>
      </c>
      <c r="E55" s="96">
        <v>40057</v>
      </c>
      <c r="F55" s="95">
        <v>42736</v>
      </c>
      <c r="G55" s="86">
        <v>190</v>
      </c>
      <c r="H55" s="87">
        <v>192.69499999999999</v>
      </c>
      <c r="I55" s="87">
        <v>58.103999999999999</v>
      </c>
      <c r="J55" s="86">
        <v>5</v>
      </c>
      <c r="K55" s="84">
        <v>6.29</v>
      </c>
      <c r="L55" s="85">
        <v>48.776000000000003</v>
      </c>
      <c r="M55" s="84">
        <v>3.4849999999999999</v>
      </c>
      <c r="N55" s="85">
        <v>39.423999999999999</v>
      </c>
      <c r="O55" s="37">
        <v>12.07</v>
      </c>
      <c r="P55" s="85">
        <v>32.56</v>
      </c>
      <c r="Q55" s="94">
        <v>-2.8500000000000001E-2</v>
      </c>
      <c r="R55" s="85">
        <v>39.5</v>
      </c>
      <c r="S55" s="37">
        <v>-1.36</v>
      </c>
      <c r="T55" s="85">
        <v>27.047999999999998</v>
      </c>
      <c r="U55" s="84">
        <v>-1.35</v>
      </c>
      <c r="V55" s="83">
        <v>17.774100000000001</v>
      </c>
      <c r="W55" s="178">
        <v>116.2</v>
      </c>
      <c r="X55" s="34">
        <v>500</v>
      </c>
      <c r="Y55" s="46" t="str">
        <f>+LOOKUP(B55,COD_FIN!$C$5:$C$57,COD_FIN!$B$5:$B$57)</f>
        <v>CVM</v>
      </c>
      <c r="Z55" s="84">
        <f t="shared" si="7"/>
        <v>116.1788148</v>
      </c>
      <c r="AA55" s="187"/>
    </row>
    <row r="56" spans="1:27" x14ac:dyDescent="0.3">
      <c r="A56" s="34">
        <f t="shared" si="6"/>
        <v>46</v>
      </c>
      <c r="B56" s="97">
        <v>190001</v>
      </c>
      <c r="C56" s="90">
        <v>85477</v>
      </c>
      <c r="D56" s="44" t="s">
        <v>395</v>
      </c>
      <c r="E56" s="96">
        <v>40238</v>
      </c>
      <c r="F56" s="95">
        <v>42522</v>
      </c>
      <c r="G56" s="86">
        <v>289</v>
      </c>
      <c r="H56" s="87">
        <v>16.745000000000001</v>
      </c>
      <c r="I56" s="87">
        <v>61.27</v>
      </c>
      <c r="J56" s="86">
        <v>5</v>
      </c>
      <c r="K56" s="84">
        <v>6.2050000000000001</v>
      </c>
      <c r="L56" s="85">
        <v>50.335999999999999</v>
      </c>
      <c r="M56" s="84">
        <v>4.165</v>
      </c>
      <c r="N56" s="85">
        <v>42.328000000000003</v>
      </c>
      <c r="O56" s="37">
        <v>14.535</v>
      </c>
      <c r="P56" s="85">
        <v>35.904000000000003</v>
      </c>
      <c r="Q56" s="94">
        <v>-0.1235</v>
      </c>
      <c r="R56" s="85">
        <v>42.9</v>
      </c>
      <c r="S56" s="37">
        <v>-0.17</v>
      </c>
      <c r="T56" s="85">
        <v>33.299999999999997</v>
      </c>
      <c r="U56" s="84">
        <v>-2.52</v>
      </c>
      <c r="V56" s="83">
        <v>22.88</v>
      </c>
      <c r="W56" s="178">
        <v>111.6</v>
      </c>
      <c r="X56" s="34">
        <v>985</v>
      </c>
      <c r="Y56" s="46" t="str">
        <f>+LOOKUP(B56,COD_FIN!$C$5:$C$57,COD_FIN!$B$5:$B$57)</f>
        <v>HRE</v>
      </c>
      <c r="Z56" s="84">
        <f t="shared" si="7"/>
        <v>111.5718588</v>
      </c>
      <c r="AA56" s="187"/>
    </row>
    <row r="57" spans="1:27" x14ac:dyDescent="0.3">
      <c r="A57" s="34">
        <f t="shared" si="6"/>
        <v>47</v>
      </c>
      <c r="B57" s="97">
        <v>102960001</v>
      </c>
      <c r="C57" s="90">
        <v>83428</v>
      </c>
      <c r="D57" s="44" t="s">
        <v>180</v>
      </c>
      <c r="E57" s="96">
        <v>40603</v>
      </c>
      <c r="F57" s="95">
        <v>42917</v>
      </c>
      <c r="G57" s="86">
        <v>46</v>
      </c>
      <c r="H57" s="87">
        <v>-46.664999999999999</v>
      </c>
      <c r="I57" s="87">
        <v>56.133000000000003</v>
      </c>
      <c r="J57" s="86">
        <v>5</v>
      </c>
      <c r="K57" s="84">
        <v>9.69</v>
      </c>
      <c r="L57" s="85">
        <v>40.159999999999997</v>
      </c>
      <c r="M57" s="84">
        <v>2.21</v>
      </c>
      <c r="N57" s="85">
        <v>38.32</v>
      </c>
      <c r="O57" s="37">
        <v>18.02</v>
      </c>
      <c r="P57" s="85">
        <v>24.88</v>
      </c>
      <c r="Q57" s="94">
        <v>-0.23749999999999999</v>
      </c>
      <c r="R57" s="85">
        <v>37.299999999999997</v>
      </c>
      <c r="S57" s="37">
        <v>-2.125</v>
      </c>
      <c r="T57" s="85">
        <v>31.95</v>
      </c>
      <c r="U57" s="84">
        <v>-6.03</v>
      </c>
      <c r="V57" s="83">
        <v>25.04</v>
      </c>
      <c r="W57" s="178">
        <v>109</v>
      </c>
      <c r="X57" s="34">
        <v>405</v>
      </c>
      <c r="Y57" s="46" t="str">
        <f>+LOOKUP(B57,COD_FIN!$C$5:$C$57,COD_FIN!$B$5:$B$57)</f>
        <v>HLM</v>
      </c>
      <c r="Z57" s="84">
        <f t="shared" si="7"/>
        <v>109.01984400000001</v>
      </c>
      <c r="AA57" s="187"/>
    </row>
    <row r="58" spans="1:27" x14ac:dyDescent="0.3">
      <c r="A58" s="34">
        <f t="shared" si="6"/>
        <v>48</v>
      </c>
      <c r="B58" s="97">
        <v>80001</v>
      </c>
      <c r="C58" s="90">
        <v>85165</v>
      </c>
      <c r="D58" s="44">
        <v>28</v>
      </c>
      <c r="E58" s="96">
        <v>40909</v>
      </c>
      <c r="F58" s="95">
        <v>42705</v>
      </c>
      <c r="G58" s="86">
        <v>235</v>
      </c>
      <c r="H58" s="87">
        <v>152.15</v>
      </c>
      <c r="I58" s="87">
        <v>45.344000000000001</v>
      </c>
      <c r="J58" s="86">
        <v>3</v>
      </c>
      <c r="K58" s="84">
        <v>3.91</v>
      </c>
      <c r="L58" s="85">
        <v>35.01</v>
      </c>
      <c r="M58" s="84">
        <v>6.12</v>
      </c>
      <c r="N58" s="85">
        <v>28.62</v>
      </c>
      <c r="O58" s="37">
        <v>12.58</v>
      </c>
      <c r="P58" s="85">
        <v>17.91</v>
      </c>
      <c r="Q58" s="94">
        <v>-0.19</v>
      </c>
      <c r="R58" s="85">
        <v>23.6</v>
      </c>
      <c r="S58" s="37">
        <v>-8.5000000000000006E-2</v>
      </c>
      <c r="T58" s="85">
        <v>13</v>
      </c>
      <c r="U58" s="84">
        <v>-1.8</v>
      </c>
      <c r="V58" s="83">
        <v>7.0759999999999996</v>
      </c>
      <c r="W58" s="178">
        <v>105.7</v>
      </c>
      <c r="X58" s="34">
        <v>1594</v>
      </c>
      <c r="Y58" s="46" t="str">
        <f>+LOOKUP(B58,COD_FIN!$C$5:$C$57,COD_FIN!$B$5:$B$57)</f>
        <v>SLU</v>
      </c>
      <c r="Z58" s="84">
        <f t="shared" si="7"/>
        <v>105.70458600000001</v>
      </c>
      <c r="AA58" s="187"/>
    </row>
    <row r="59" spans="1:27" x14ac:dyDescent="0.3">
      <c r="A59" s="34">
        <f t="shared" si="6"/>
        <v>49</v>
      </c>
      <c r="B59" s="97">
        <v>2120001</v>
      </c>
      <c r="C59" s="90">
        <v>79379</v>
      </c>
      <c r="D59" s="44">
        <v>700</v>
      </c>
      <c r="E59" s="96">
        <v>40148</v>
      </c>
      <c r="F59" s="95">
        <v>42675</v>
      </c>
      <c r="G59" s="86">
        <v>137</v>
      </c>
      <c r="H59" s="87">
        <v>-23.63</v>
      </c>
      <c r="I59" s="87">
        <v>52.363999999999997</v>
      </c>
      <c r="J59" s="86">
        <v>5</v>
      </c>
      <c r="K59" s="84">
        <v>6.8</v>
      </c>
      <c r="L59" s="85">
        <v>37.421999999999997</v>
      </c>
      <c r="M59" s="84">
        <v>-2.21</v>
      </c>
      <c r="N59" s="85">
        <v>31.914000000000001</v>
      </c>
      <c r="O59" s="37">
        <v>-0.34</v>
      </c>
      <c r="P59" s="85">
        <v>20.978999999999999</v>
      </c>
      <c r="Q59" s="94">
        <v>-9.4999999999999998E-3</v>
      </c>
      <c r="R59" s="85">
        <v>30.7</v>
      </c>
      <c r="S59" s="37">
        <v>-2.5499999999999998</v>
      </c>
      <c r="T59" s="85">
        <v>23.1</v>
      </c>
      <c r="U59" s="84">
        <v>0.9</v>
      </c>
      <c r="V59" s="83">
        <v>14</v>
      </c>
      <c r="W59" s="178">
        <v>105.2</v>
      </c>
      <c r="X59" s="34">
        <v>546</v>
      </c>
      <c r="Y59" s="46" t="str">
        <f>+LOOKUP(B59,COD_FIN!$C$5:$C$57,COD_FIN!$B$5:$B$57)</f>
        <v>HMA</v>
      </c>
      <c r="Z59" s="84">
        <f t="shared" si="7"/>
        <v>105.2061336</v>
      </c>
      <c r="AA59" s="187"/>
    </row>
    <row r="60" spans="1:27" x14ac:dyDescent="0.3">
      <c r="A60" s="34">
        <f t="shared" si="6"/>
        <v>50</v>
      </c>
      <c r="B60" s="97">
        <v>2850002</v>
      </c>
      <c r="C60" s="90">
        <v>69224</v>
      </c>
      <c r="D60" s="44" t="s">
        <v>293</v>
      </c>
      <c r="E60" s="96">
        <v>39417</v>
      </c>
      <c r="F60" s="95">
        <v>42339</v>
      </c>
      <c r="G60" s="86">
        <v>287</v>
      </c>
      <c r="H60" s="87">
        <v>-59.244999999999997</v>
      </c>
      <c r="I60" s="87">
        <v>64.367999999999995</v>
      </c>
      <c r="J60" s="86">
        <v>7</v>
      </c>
      <c r="K60" s="84">
        <v>-2.04</v>
      </c>
      <c r="L60" s="85">
        <v>49.23</v>
      </c>
      <c r="M60" s="84">
        <v>3.23</v>
      </c>
      <c r="N60" s="85">
        <v>45.45</v>
      </c>
      <c r="O60" s="37">
        <v>6.0350000000000001</v>
      </c>
      <c r="P60" s="85">
        <v>31.32</v>
      </c>
      <c r="Q60" s="94">
        <v>-4.7500000000000001E-2</v>
      </c>
      <c r="R60" s="85">
        <v>40.200000000000003</v>
      </c>
      <c r="S60" s="37">
        <v>-4.335</v>
      </c>
      <c r="T60" s="85">
        <v>38.799999999999997</v>
      </c>
      <c r="U60" s="84">
        <v>4.41</v>
      </c>
      <c r="V60" s="83">
        <v>29.808</v>
      </c>
      <c r="W60" s="178">
        <v>103.9</v>
      </c>
      <c r="X60" s="34">
        <v>861</v>
      </c>
      <c r="Y60" s="46" t="str">
        <f>+LOOKUP(B60,COD_FIN!$C$5:$C$57,COD_FIN!$B$5:$B$57)</f>
        <v>ZAG</v>
      </c>
      <c r="Z60" s="84">
        <f t="shared" si="7"/>
        <v>103.923576</v>
      </c>
      <c r="AA60" s="187"/>
    </row>
    <row r="61" spans="1:27" x14ac:dyDescent="0.3">
      <c r="B61" s="91"/>
      <c r="Q61" s="94"/>
      <c r="Z61" s="84"/>
      <c r="AA61" s="87"/>
    </row>
    <row r="62" spans="1:27" x14ac:dyDescent="0.3">
      <c r="B62" s="91"/>
      <c r="Q62" s="94"/>
      <c r="Z62" s="84"/>
    </row>
    <row r="63" spans="1:27" x14ac:dyDescent="0.3">
      <c r="B63" s="91"/>
      <c r="Q63" s="94"/>
      <c r="Z63" s="84"/>
    </row>
    <row r="64" spans="1:27" x14ac:dyDescent="0.3">
      <c r="B64" s="91"/>
      <c r="Q64" s="94"/>
      <c r="Z64" s="84"/>
    </row>
    <row r="65" spans="2:26" x14ac:dyDescent="0.3">
      <c r="B65" s="91"/>
      <c r="Q65" s="94"/>
      <c r="Z65" s="84"/>
    </row>
    <row r="66" spans="2:26" x14ac:dyDescent="0.3">
      <c r="B66" s="91"/>
      <c r="Q66" s="94"/>
      <c r="Z66" s="84"/>
    </row>
    <row r="67" spans="2:26" x14ac:dyDescent="0.3">
      <c r="B67" s="91"/>
      <c r="Q67" s="94"/>
      <c r="Z67" s="84"/>
    </row>
    <row r="68" spans="2:26" x14ac:dyDescent="0.3">
      <c r="B68" s="91"/>
      <c r="Z68" s="84"/>
    </row>
    <row r="69" spans="2:26" x14ac:dyDescent="0.3">
      <c r="B69" s="91"/>
      <c r="Z69" s="84"/>
    </row>
    <row r="70" spans="2:26" x14ac:dyDescent="0.3">
      <c r="B70" s="91"/>
      <c r="Z70" s="84"/>
    </row>
    <row r="71" spans="2:26" x14ac:dyDescent="0.3">
      <c r="B71" s="91"/>
      <c r="Z71" s="84"/>
    </row>
    <row r="72" spans="2:26" x14ac:dyDescent="0.3">
      <c r="B72" s="91"/>
      <c r="Z72" s="84"/>
    </row>
    <row r="73" spans="2:26" x14ac:dyDescent="0.3">
      <c r="B73" s="91"/>
      <c r="Z73" s="84"/>
    </row>
    <row r="74" spans="2:26" x14ac:dyDescent="0.3">
      <c r="B74" s="91"/>
      <c r="Z74" s="84"/>
    </row>
    <row r="75" spans="2:26" x14ac:dyDescent="0.3">
      <c r="B75" s="91"/>
      <c r="Z75" s="84"/>
    </row>
    <row r="76" spans="2:26" x14ac:dyDescent="0.3">
      <c r="B76" s="91"/>
      <c r="Z76" s="84"/>
    </row>
    <row r="77" spans="2:26" x14ac:dyDescent="0.3">
      <c r="B77" s="91"/>
      <c r="Z77" s="84"/>
    </row>
    <row r="78" spans="2:26" x14ac:dyDescent="0.3">
      <c r="B78" s="91"/>
      <c r="Z78" s="84"/>
    </row>
    <row r="79" spans="2:26" x14ac:dyDescent="0.3">
      <c r="B79" s="91"/>
      <c r="Z79" s="84"/>
    </row>
    <row r="80" spans="2:26" x14ac:dyDescent="0.3">
      <c r="B80" s="91"/>
      <c r="Z80" s="84"/>
    </row>
    <row r="81" spans="2:26" x14ac:dyDescent="0.3">
      <c r="B81" s="91"/>
      <c r="Z81" s="84"/>
    </row>
    <row r="82" spans="2:26" x14ac:dyDescent="0.3">
      <c r="B82" s="91"/>
      <c r="Z82" s="84"/>
    </row>
    <row r="83" spans="2:26" x14ac:dyDescent="0.3">
      <c r="B83" s="91"/>
      <c r="Z83" s="84"/>
    </row>
    <row r="84" spans="2:26" x14ac:dyDescent="0.3">
      <c r="B84" s="91"/>
      <c r="Z84" s="84"/>
    </row>
    <row r="85" spans="2:26" x14ac:dyDescent="0.3">
      <c r="B85" s="91"/>
      <c r="Z85" s="84"/>
    </row>
    <row r="86" spans="2:26" x14ac:dyDescent="0.3">
      <c r="B86" s="91"/>
      <c r="Z86" s="84"/>
    </row>
    <row r="87" spans="2:26" x14ac:dyDescent="0.3">
      <c r="B87" s="91"/>
      <c r="Z87" s="84"/>
    </row>
    <row r="88" spans="2:26" x14ac:dyDescent="0.3">
      <c r="B88" s="91"/>
      <c r="Z88" s="84"/>
    </row>
    <row r="89" spans="2:26" x14ac:dyDescent="0.3">
      <c r="B89" s="91"/>
      <c r="Z89" s="84"/>
    </row>
    <row r="90" spans="2:26" x14ac:dyDescent="0.3">
      <c r="B90" s="91"/>
      <c r="Z90" s="84"/>
    </row>
    <row r="91" spans="2:26" x14ac:dyDescent="0.3">
      <c r="B91" s="91"/>
      <c r="Z91" s="84"/>
    </row>
    <row r="92" spans="2:26" x14ac:dyDescent="0.3">
      <c r="B92" s="91"/>
      <c r="Z92" s="84"/>
    </row>
    <row r="93" spans="2:26" x14ac:dyDescent="0.3">
      <c r="B93" s="91"/>
      <c r="Z93" s="84"/>
    </row>
    <row r="94" spans="2:26" x14ac:dyDescent="0.3">
      <c r="B94" s="91"/>
      <c r="Z94" s="84"/>
    </row>
    <row r="95" spans="2:26" x14ac:dyDescent="0.3">
      <c r="B95" s="91"/>
      <c r="Z95" s="84"/>
    </row>
    <row r="96" spans="2:26" x14ac:dyDescent="0.3">
      <c r="B96" s="91"/>
      <c r="Z96" s="84"/>
    </row>
    <row r="97" spans="2:26" s="54" customFormat="1" x14ac:dyDescent="0.3">
      <c r="B97" s="91"/>
      <c r="C97" s="90"/>
      <c r="D97" s="44"/>
      <c r="E97" s="89"/>
      <c r="F97" s="88"/>
      <c r="G97" s="86"/>
      <c r="H97" s="84"/>
      <c r="I97" s="87"/>
      <c r="J97" s="86"/>
      <c r="K97" s="84"/>
      <c r="L97" s="85"/>
      <c r="M97" s="84"/>
      <c r="N97" s="85"/>
      <c r="O97" s="83"/>
      <c r="P97" s="85"/>
      <c r="Q97" s="83"/>
      <c r="R97" s="85"/>
      <c r="S97" s="37"/>
      <c r="T97" s="85"/>
      <c r="U97" s="84"/>
      <c r="V97" s="83"/>
      <c r="W97" s="179"/>
      <c r="Z97" s="84"/>
    </row>
    <row r="98" spans="2:26" x14ac:dyDescent="0.3">
      <c r="B98" s="91"/>
      <c r="Z98" s="84"/>
    </row>
    <row r="99" spans="2:26" x14ac:dyDescent="0.3">
      <c r="B99" s="91"/>
      <c r="Z99" s="84"/>
    </row>
    <row r="100" spans="2:26" x14ac:dyDescent="0.3">
      <c r="B100" s="91"/>
      <c r="Z100" s="84"/>
    </row>
    <row r="101" spans="2:26" x14ac:dyDescent="0.3">
      <c r="B101" s="91"/>
      <c r="Z101" s="84"/>
    </row>
    <row r="102" spans="2:26" x14ac:dyDescent="0.3">
      <c r="B102" s="91"/>
      <c r="Z102" s="84"/>
    </row>
    <row r="103" spans="2:26" x14ac:dyDescent="0.3">
      <c r="B103" s="91"/>
      <c r="Z103" s="84"/>
    </row>
    <row r="104" spans="2:26" x14ac:dyDescent="0.3">
      <c r="B104" s="91"/>
      <c r="Z104" s="84"/>
    </row>
    <row r="105" spans="2:26" x14ac:dyDescent="0.3">
      <c r="B105" s="91"/>
      <c r="Z105" s="84"/>
    </row>
    <row r="106" spans="2:26" x14ac:dyDescent="0.3">
      <c r="B106" s="91"/>
      <c r="Z106" s="84"/>
    </row>
    <row r="107" spans="2:26" x14ac:dyDescent="0.3">
      <c r="B107" s="91"/>
      <c r="Z107" s="84"/>
    </row>
    <row r="108" spans="2:26" x14ac:dyDescent="0.3">
      <c r="B108" s="91"/>
      <c r="Z108" s="84"/>
    </row>
    <row r="109" spans="2:26" x14ac:dyDescent="0.3">
      <c r="B109" s="91"/>
      <c r="Z109" s="84"/>
    </row>
    <row r="110" spans="2:26" x14ac:dyDescent="0.3">
      <c r="B110" s="91"/>
      <c r="Z110" s="84"/>
    </row>
    <row r="111" spans="2:26" x14ac:dyDescent="0.3">
      <c r="B111" s="91"/>
      <c r="Z111" s="84"/>
    </row>
    <row r="112" spans="2:26" x14ac:dyDescent="0.3">
      <c r="B112" s="91"/>
      <c r="Z112" s="84"/>
    </row>
    <row r="113" spans="2:26" x14ac:dyDescent="0.3">
      <c r="B113" s="91"/>
      <c r="Z113" s="84"/>
    </row>
    <row r="114" spans="2:26" x14ac:dyDescent="0.3">
      <c r="B114" s="91"/>
      <c r="Z114" s="84"/>
    </row>
    <row r="115" spans="2:26" x14ac:dyDescent="0.3">
      <c r="B115" s="91"/>
      <c r="Z115" s="84"/>
    </row>
    <row r="116" spans="2:26" x14ac:dyDescent="0.3">
      <c r="B116" s="91"/>
      <c r="Z116" s="84"/>
    </row>
    <row r="117" spans="2:26" x14ac:dyDescent="0.3">
      <c r="B117" s="91"/>
      <c r="Z117" s="84"/>
    </row>
    <row r="118" spans="2:26" x14ac:dyDescent="0.3">
      <c r="B118" s="91"/>
      <c r="Z118" s="84"/>
    </row>
    <row r="119" spans="2:26" x14ac:dyDescent="0.3">
      <c r="B119" s="91"/>
      <c r="Z119" s="84"/>
    </row>
    <row r="120" spans="2:26" x14ac:dyDescent="0.3">
      <c r="B120" s="91"/>
      <c r="Z120" s="84"/>
    </row>
    <row r="121" spans="2:26" x14ac:dyDescent="0.3">
      <c r="B121" s="91"/>
      <c r="Z121" s="84"/>
    </row>
    <row r="122" spans="2:26" x14ac:dyDescent="0.3">
      <c r="B122" s="91"/>
      <c r="Z122" s="84"/>
    </row>
    <row r="123" spans="2:26" x14ac:dyDescent="0.3">
      <c r="B123" s="91"/>
      <c r="Z123" s="84"/>
    </row>
    <row r="124" spans="2:26" x14ac:dyDescent="0.3">
      <c r="B124" s="91"/>
      <c r="Z124" s="84"/>
    </row>
    <row r="125" spans="2:26" x14ac:dyDescent="0.3">
      <c r="B125" s="91"/>
      <c r="Z125" s="84"/>
    </row>
    <row r="126" spans="2:26" x14ac:dyDescent="0.3">
      <c r="B126" s="91"/>
      <c r="Z126" s="84"/>
    </row>
    <row r="127" spans="2:26" x14ac:dyDescent="0.3">
      <c r="B127" s="91"/>
      <c r="Z127" s="84"/>
    </row>
    <row r="128" spans="2:26" x14ac:dyDescent="0.3">
      <c r="B128" s="91"/>
      <c r="Z128" s="84"/>
    </row>
    <row r="129" spans="2:21" x14ac:dyDescent="0.3">
      <c r="B129" s="91"/>
    </row>
    <row r="130" spans="2:21" x14ac:dyDescent="0.3">
      <c r="B130" s="91"/>
    </row>
    <row r="131" spans="2:21" x14ac:dyDescent="0.3">
      <c r="B131" s="91"/>
    </row>
    <row r="132" spans="2:21" x14ac:dyDescent="0.3">
      <c r="B132" s="91"/>
    </row>
    <row r="133" spans="2:21" x14ac:dyDescent="0.3">
      <c r="B133" s="91"/>
    </row>
    <row r="134" spans="2:21" x14ac:dyDescent="0.3">
      <c r="B134" s="91"/>
    </row>
    <row r="135" spans="2:21" x14ac:dyDescent="0.3">
      <c r="B135" s="91"/>
    </row>
    <row r="136" spans="2:21" x14ac:dyDescent="0.3">
      <c r="B136" s="91"/>
    </row>
    <row r="137" spans="2:21" x14ac:dyDescent="0.3">
      <c r="B137" s="93"/>
      <c r="C137" s="92"/>
      <c r="D137" s="51"/>
      <c r="F137" s="89"/>
      <c r="H137" s="37"/>
      <c r="I137" s="83"/>
      <c r="K137" s="37"/>
      <c r="M137" s="37"/>
      <c r="U137" s="37"/>
    </row>
    <row r="138" spans="2:21" x14ac:dyDescent="0.3">
      <c r="B138" s="91"/>
    </row>
    <row r="139" spans="2:21" x14ac:dyDescent="0.3">
      <c r="B139" s="91"/>
    </row>
    <row r="140" spans="2:21" x14ac:dyDescent="0.3">
      <c r="B140" s="91"/>
    </row>
    <row r="141" spans="2:21" x14ac:dyDescent="0.3">
      <c r="B141" s="91"/>
    </row>
    <row r="142" spans="2:21" x14ac:dyDescent="0.3">
      <c r="B142" s="91"/>
    </row>
    <row r="143" spans="2:21" x14ac:dyDescent="0.3">
      <c r="B143" s="91"/>
    </row>
    <row r="144" spans="2:21" x14ac:dyDescent="0.3">
      <c r="B144" s="91"/>
    </row>
    <row r="145" spans="2:2" x14ac:dyDescent="0.3">
      <c r="B145" s="91"/>
    </row>
    <row r="146" spans="2:2" x14ac:dyDescent="0.3">
      <c r="B146" s="91"/>
    </row>
    <row r="147" spans="2:2" x14ac:dyDescent="0.3">
      <c r="B147" s="91"/>
    </row>
    <row r="148" spans="2:2" x14ac:dyDescent="0.3">
      <c r="B148" s="91"/>
    </row>
    <row r="149" spans="2:2" x14ac:dyDescent="0.3">
      <c r="B149" s="91"/>
    </row>
    <row r="150" spans="2:2" x14ac:dyDescent="0.3">
      <c r="B150" s="91"/>
    </row>
    <row r="151" spans="2:2" x14ac:dyDescent="0.3">
      <c r="B151" s="91"/>
    </row>
    <row r="152" spans="2:2" x14ac:dyDescent="0.3">
      <c r="B152" s="91"/>
    </row>
    <row r="153" spans="2:2" x14ac:dyDescent="0.3">
      <c r="B153" s="91"/>
    </row>
    <row r="154" spans="2:2" x14ac:dyDescent="0.3">
      <c r="B154" s="91"/>
    </row>
    <row r="155" spans="2:2" x14ac:dyDescent="0.3">
      <c r="B155" s="91"/>
    </row>
    <row r="156" spans="2:2" x14ac:dyDescent="0.3">
      <c r="B156" s="91"/>
    </row>
    <row r="157" spans="2:2" x14ac:dyDescent="0.3">
      <c r="B157" s="91"/>
    </row>
    <row r="158" spans="2:2" x14ac:dyDescent="0.3">
      <c r="B158" s="91"/>
    </row>
    <row r="159" spans="2:2" x14ac:dyDescent="0.3">
      <c r="B159" s="91"/>
    </row>
    <row r="160" spans="2:2" x14ac:dyDescent="0.3">
      <c r="B160" s="91"/>
    </row>
    <row r="161" spans="2:2" x14ac:dyDescent="0.3">
      <c r="B161" s="91"/>
    </row>
    <row r="162" spans="2:2" x14ac:dyDescent="0.3">
      <c r="B162" s="91"/>
    </row>
    <row r="163" spans="2:2" x14ac:dyDescent="0.3">
      <c r="B163" s="91"/>
    </row>
    <row r="164" spans="2:2" x14ac:dyDescent="0.3">
      <c r="B164" s="91"/>
    </row>
    <row r="165" spans="2:2" x14ac:dyDescent="0.3">
      <c r="B165" s="91"/>
    </row>
    <row r="166" spans="2:2" x14ac:dyDescent="0.3">
      <c r="B166" s="91"/>
    </row>
    <row r="167" spans="2:2" x14ac:dyDescent="0.3">
      <c r="B167" s="91"/>
    </row>
    <row r="168" spans="2:2" x14ac:dyDescent="0.3">
      <c r="B168" s="91"/>
    </row>
    <row r="169" spans="2:2" x14ac:dyDescent="0.3">
      <c r="B169" s="91"/>
    </row>
    <row r="170" spans="2:2" x14ac:dyDescent="0.3">
      <c r="B170" s="91"/>
    </row>
    <row r="171" spans="2:2" x14ac:dyDescent="0.3">
      <c r="B171" s="91"/>
    </row>
    <row r="172" spans="2:2" x14ac:dyDescent="0.3">
      <c r="B172" s="91"/>
    </row>
    <row r="173" spans="2:2" x14ac:dyDescent="0.3">
      <c r="B173" s="91"/>
    </row>
    <row r="174" spans="2:2" x14ac:dyDescent="0.3">
      <c r="B174" s="91"/>
    </row>
    <row r="175" spans="2:2" x14ac:dyDescent="0.3">
      <c r="B175" s="91"/>
    </row>
    <row r="176" spans="2:2" x14ac:dyDescent="0.3">
      <c r="B176" s="91"/>
    </row>
    <row r="177" spans="2:2" x14ac:dyDescent="0.3">
      <c r="B177" s="91"/>
    </row>
    <row r="178" spans="2:2" x14ac:dyDescent="0.3">
      <c r="B178" s="91"/>
    </row>
    <row r="179" spans="2:2" x14ac:dyDescent="0.3">
      <c r="B179" s="91"/>
    </row>
    <row r="180" spans="2:2" x14ac:dyDescent="0.3">
      <c r="B180" s="91"/>
    </row>
    <row r="181" spans="2:2" x14ac:dyDescent="0.3">
      <c r="B181" s="91"/>
    </row>
    <row r="182" spans="2:2" x14ac:dyDescent="0.3">
      <c r="B182" s="91"/>
    </row>
    <row r="183" spans="2:2" x14ac:dyDescent="0.3">
      <c r="B183" s="91"/>
    </row>
    <row r="184" spans="2:2" x14ac:dyDescent="0.3">
      <c r="B184" s="91"/>
    </row>
    <row r="185" spans="2:2" x14ac:dyDescent="0.3">
      <c r="B185" s="91"/>
    </row>
    <row r="186" spans="2:2" x14ac:dyDescent="0.3">
      <c r="B186" s="91"/>
    </row>
    <row r="187" spans="2:2" x14ac:dyDescent="0.3">
      <c r="B187" s="91"/>
    </row>
    <row r="188" spans="2:2" x14ac:dyDescent="0.3">
      <c r="B188" s="91"/>
    </row>
    <row r="189" spans="2:2" x14ac:dyDescent="0.3">
      <c r="B189" s="91"/>
    </row>
    <row r="190" spans="2:2" x14ac:dyDescent="0.3">
      <c r="B190" s="91"/>
    </row>
    <row r="191" spans="2:2" x14ac:dyDescent="0.3">
      <c r="B191" s="91"/>
    </row>
    <row r="192" spans="2:2" x14ac:dyDescent="0.3">
      <c r="B192" s="91"/>
    </row>
    <row r="193" spans="2:2" x14ac:dyDescent="0.3">
      <c r="B193" s="91"/>
    </row>
    <row r="194" spans="2:2" x14ac:dyDescent="0.3">
      <c r="B194" s="91"/>
    </row>
    <row r="195" spans="2:2" x14ac:dyDescent="0.3">
      <c r="B195" s="91"/>
    </row>
    <row r="196" spans="2:2" x14ac:dyDescent="0.3">
      <c r="B196" s="91"/>
    </row>
    <row r="197" spans="2:2" x14ac:dyDescent="0.3">
      <c r="B197" s="91"/>
    </row>
    <row r="198" spans="2:2" x14ac:dyDescent="0.3">
      <c r="B198" s="91"/>
    </row>
    <row r="199" spans="2:2" x14ac:dyDescent="0.3">
      <c r="B199" s="91"/>
    </row>
    <row r="200" spans="2:2" x14ac:dyDescent="0.3">
      <c r="B200" s="91"/>
    </row>
    <row r="201" spans="2:2" x14ac:dyDescent="0.3">
      <c r="B201" s="91"/>
    </row>
    <row r="202" spans="2:2" x14ac:dyDescent="0.3">
      <c r="B202" s="91"/>
    </row>
    <row r="203" spans="2:2" x14ac:dyDescent="0.3">
      <c r="B203" s="91"/>
    </row>
    <row r="204" spans="2:2" x14ac:dyDescent="0.3">
      <c r="B204" s="91"/>
    </row>
    <row r="205" spans="2:2" x14ac:dyDescent="0.3">
      <c r="B205" s="91"/>
    </row>
    <row r="206" spans="2:2" x14ac:dyDescent="0.3">
      <c r="B206" s="91"/>
    </row>
    <row r="207" spans="2:2" x14ac:dyDescent="0.3">
      <c r="B207" s="91"/>
    </row>
    <row r="208" spans="2:2" x14ac:dyDescent="0.3">
      <c r="B208" s="91"/>
    </row>
    <row r="209" spans="2:2" x14ac:dyDescent="0.3">
      <c r="B209" s="91"/>
    </row>
    <row r="210" spans="2:2" x14ac:dyDescent="0.3">
      <c r="B210" s="91"/>
    </row>
    <row r="211" spans="2:2" x14ac:dyDescent="0.3">
      <c r="B211" s="91"/>
    </row>
    <row r="212" spans="2:2" x14ac:dyDescent="0.3">
      <c r="B212" s="91"/>
    </row>
    <row r="213" spans="2:2" x14ac:dyDescent="0.3">
      <c r="B213" s="91"/>
    </row>
    <row r="214" spans="2:2" x14ac:dyDescent="0.3">
      <c r="B214" s="91"/>
    </row>
    <row r="215" spans="2:2" x14ac:dyDescent="0.3">
      <c r="B215" s="91"/>
    </row>
    <row r="216" spans="2:2" x14ac:dyDescent="0.3">
      <c r="B216" s="91"/>
    </row>
    <row r="217" spans="2:2" x14ac:dyDescent="0.3">
      <c r="B217" s="91"/>
    </row>
    <row r="218" spans="2:2" x14ac:dyDescent="0.3">
      <c r="B218" s="91"/>
    </row>
    <row r="219" spans="2:2" x14ac:dyDescent="0.3">
      <c r="B219" s="91"/>
    </row>
    <row r="220" spans="2:2" x14ac:dyDescent="0.3">
      <c r="B220" s="91"/>
    </row>
    <row r="221" spans="2:2" x14ac:dyDescent="0.3">
      <c r="B221" s="91"/>
    </row>
    <row r="222" spans="2:2" x14ac:dyDescent="0.3">
      <c r="B222" s="91"/>
    </row>
    <row r="223" spans="2:2" x14ac:dyDescent="0.3">
      <c r="B223" s="91"/>
    </row>
    <row r="224" spans="2:2" x14ac:dyDescent="0.3">
      <c r="B224" s="91"/>
    </row>
    <row r="225" spans="2:2" x14ac:dyDescent="0.3">
      <c r="B225" s="91"/>
    </row>
    <row r="226" spans="2:2" x14ac:dyDescent="0.3">
      <c r="B226" s="91"/>
    </row>
    <row r="227" spans="2:2" x14ac:dyDescent="0.3">
      <c r="B227" s="91"/>
    </row>
    <row r="228" spans="2:2" x14ac:dyDescent="0.3">
      <c r="B228" s="91"/>
    </row>
    <row r="229" spans="2:2" x14ac:dyDescent="0.3">
      <c r="B229" s="91"/>
    </row>
    <row r="230" spans="2:2" x14ac:dyDescent="0.3">
      <c r="B230" s="91"/>
    </row>
    <row r="231" spans="2:2" x14ac:dyDescent="0.3">
      <c r="B231" s="91"/>
    </row>
    <row r="232" spans="2:2" x14ac:dyDescent="0.3">
      <c r="B232" s="91"/>
    </row>
    <row r="233" spans="2:2" x14ac:dyDescent="0.3">
      <c r="B233" s="91"/>
    </row>
    <row r="234" spans="2:2" x14ac:dyDescent="0.3">
      <c r="B234" s="91"/>
    </row>
    <row r="235" spans="2:2" x14ac:dyDescent="0.3">
      <c r="B235" s="91"/>
    </row>
    <row r="236" spans="2:2" x14ac:dyDescent="0.3">
      <c r="B236" s="91"/>
    </row>
    <row r="237" spans="2:2" x14ac:dyDescent="0.3">
      <c r="B237" s="91"/>
    </row>
    <row r="238" spans="2:2" x14ac:dyDescent="0.3">
      <c r="B238" s="91"/>
    </row>
    <row r="239" spans="2:2" x14ac:dyDescent="0.3">
      <c r="B239" s="91"/>
    </row>
    <row r="240" spans="2:2" x14ac:dyDescent="0.3">
      <c r="B240" s="91"/>
    </row>
    <row r="241" spans="2:2" x14ac:dyDescent="0.3">
      <c r="B241" s="91"/>
    </row>
    <row r="242" spans="2:2" x14ac:dyDescent="0.3">
      <c r="B242" s="91"/>
    </row>
    <row r="243" spans="2:2" x14ac:dyDescent="0.3">
      <c r="B243" s="91"/>
    </row>
    <row r="244" spans="2:2" x14ac:dyDescent="0.3">
      <c r="B244" s="91"/>
    </row>
    <row r="245" spans="2:2" x14ac:dyDescent="0.3">
      <c r="B245" s="91"/>
    </row>
    <row r="246" spans="2:2" x14ac:dyDescent="0.3">
      <c r="B246" s="91"/>
    </row>
    <row r="247" spans="2:2" x14ac:dyDescent="0.3">
      <c r="B247" s="91"/>
    </row>
    <row r="248" spans="2:2" x14ac:dyDescent="0.3">
      <c r="B248" s="91"/>
    </row>
    <row r="249" spans="2:2" x14ac:dyDescent="0.3">
      <c r="B249" s="91"/>
    </row>
    <row r="250" spans="2:2" x14ac:dyDescent="0.3">
      <c r="B250" s="91"/>
    </row>
    <row r="251" spans="2:2" x14ac:dyDescent="0.3">
      <c r="B251" s="91"/>
    </row>
    <row r="252" spans="2:2" x14ac:dyDescent="0.3">
      <c r="B252" s="91"/>
    </row>
    <row r="253" spans="2:2" x14ac:dyDescent="0.3">
      <c r="B253" s="91"/>
    </row>
    <row r="254" spans="2:2" x14ac:dyDescent="0.3">
      <c r="B254" s="91"/>
    </row>
    <row r="255" spans="2:2" x14ac:dyDescent="0.3">
      <c r="B255" s="91"/>
    </row>
    <row r="256" spans="2:2" x14ac:dyDescent="0.3">
      <c r="B256" s="91"/>
    </row>
    <row r="257" spans="2:2" x14ac:dyDescent="0.3">
      <c r="B257" s="91"/>
    </row>
    <row r="258" spans="2:2" x14ac:dyDescent="0.3">
      <c r="B258" s="91"/>
    </row>
    <row r="259" spans="2:2" x14ac:dyDescent="0.3">
      <c r="B259" s="91"/>
    </row>
    <row r="260" spans="2:2" x14ac:dyDescent="0.3">
      <c r="B260" s="91"/>
    </row>
  </sheetData>
  <sheetProtection password="9E26" sheet="1" objects="1" scenarios="1" autoFilter="0" pivotTables="0"/>
  <autoFilter ref="A10:Z6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D80"/>
  <sheetViews>
    <sheetView topLeftCell="U1" zoomScale="90" zoomScaleNormal="90" workbookViewId="0">
      <selection activeCell="V31" sqref="V31"/>
    </sheetView>
  </sheetViews>
  <sheetFormatPr baseColWidth="10" defaultRowHeight="13.5" x14ac:dyDescent="0.3"/>
  <cols>
    <col min="1" max="1" width="11.42578125" style="32" hidden="1" customWidth="1"/>
    <col min="2" max="2" width="12" style="32" hidden="1" customWidth="1"/>
    <col min="3" max="3" width="10.140625" style="32" hidden="1" customWidth="1"/>
    <col min="4" max="4" width="32.140625" style="32" hidden="1" customWidth="1"/>
    <col min="5" max="5" width="29.7109375" style="32" hidden="1" customWidth="1"/>
    <col min="6" max="6" width="6" style="32" hidden="1" customWidth="1"/>
    <col min="7" max="7" width="7.140625" style="32" hidden="1" customWidth="1"/>
    <col min="8" max="8" width="6.42578125" style="196" hidden="1" customWidth="1"/>
    <col min="9" max="10" width="8.42578125" style="124" hidden="1" customWidth="1"/>
    <col min="11" max="11" width="8.42578125" style="125" hidden="1" customWidth="1"/>
    <col min="12" max="13" width="8.42578125" style="33" hidden="1" customWidth="1"/>
    <col min="14" max="14" width="8.42578125" style="125" hidden="1" customWidth="1"/>
    <col min="15" max="15" width="11.42578125" style="33" hidden="1" customWidth="1"/>
    <col min="16" max="18" width="11.42578125" style="32" hidden="1" customWidth="1"/>
    <col min="19" max="19" width="22.28515625" style="32" hidden="1" customWidth="1"/>
    <col min="20" max="20" width="22.85546875" style="32" hidden="1" customWidth="1"/>
    <col min="21" max="16384" width="11.42578125" style="32"/>
  </cols>
  <sheetData>
    <row r="1" spans="1:30" x14ac:dyDescent="0.3">
      <c r="B1" s="194"/>
      <c r="C1" s="194"/>
    </row>
    <row r="2" spans="1:30" x14ac:dyDescent="0.3">
      <c r="B2" s="194"/>
      <c r="C2" s="194"/>
    </row>
    <row r="3" spans="1:30" ht="12" customHeight="1" x14ac:dyDescent="0.3">
      <c r="A3" s="31" t="s">
        <v>400</v>
      </c>
      <c r="B3" s="27"/>
      <c r="C3" s="27"/>
      <c r="D3" s="27"/>
      <c r="E3" s="27"/>
      <c r="F3" s="27"/>
      <c r="G3" s="27"/>
      <c r="H3" s="197"/>
      <c r="I3" s="308" t="s">
        <v>236</v>
      </c>
      <c r="J3" s="309"/>
      <c r="K3" s="310"/>
      <c r="L3" s="311" t="s">
        <v>237</v>
      </c>
      <c r="M3" s="312"/>
      <c r="N3" s="312"/>
    </row>
    <row r="4" spans="1:30" s="119" customFormat="1" x14ac:dyDescent="0.3">
      <c r="B4" s="119" t="s">
        <v>235</v>
      </c>
      <c r="C4" s="119" t="s">
        <v>60</v>
      </c>
      <c r="D4" s="120" t="s">
        <v>42</v>
      </c>
      <c r="E4" s="120" t="s">
        <v>59</v>
      </c>
      <c r="F4" s="119" t="s">
        <v>233</v>
      </c>
      <c r="G4" s="119" t="s">
        <v>234</v>
      </c>
      <c r="H4" s="198"/>
      <c r="I4" s="126" t="s">
        <v>63</v>
      </c>
      <c r="J4" s="126" t="s">
        <v>62</v>
      </c>
      <c r="K4" s="127" t="s">
        <v>103</v>
      </c>
      <c r="L4" s="128" t="s">
        <v>63</v>
      </c>
      <c r="M4" s="128" t="s">
        <v>62</v>
      </c>
      <c r="N4" s="127" t="s">
        <v>103</v>
      </c>
      <c r="O4" s="128" t="s">
        <v>304</v>
      </c>
    </row>
    <row r="5" spans="1:30" hidden="1" x14ac:dyDescent="0.3">
      <c r="A5" s="258"/>
      <c r="B5" s="32" t="s">
        <v>295</v>
      </c>
      <c r="C5" s="267">
        <v>50001</v>
      </c>
      <c r="D5" s="195" t="s">
        <v>302</v>
      </c>
      <c r="E5" s="195" t="s">
        <v>303</v>
      </c>
      <c r="F5" s="32">
        <v>2017</v>
      </c>
      <c r="G5" s="32">
        <v>1</v>
      </c>
      <c r="I5" s="129">
        <f>+COUNTIF(PROD_Holstein!$L$11:$L$60,COD_FIN!B5)</f>
        <v>0</v>
      </c>
      <c r="J5" s="129">
        <f>+COUNTIF(MER_Holstein!$Y$11:$Y$60,COD_FIN!B5)</f>
        <v>0</v>
      </c>
      <c r="K5" s="125">
        <f t="shared" ref="K5:K38" si="0">+I5+J5</f>
        <v>0</v>
      </c>
      <c r="L5" s="33">
        <f>+COUNTIF(PROD_Jersey!$M$11:$M$60,COD_FIN!B5)</f>
        <v>0</v>
      </c>
      <c r="M5" s="33">
        <f>+COUNTIF(MER_Jersey!$Y$11:$Y$60,COD_FIN!B5)</f>
        <v>0</v>
      </c>
      <c r="N5" s="125">
        <f t="shared" ref="N5:N38" si="1">+L5+M5</f>
        <v>0</v>
      </c>
      <c r="O5" s="33">
        <f t="shared" ref="O5:O38" si="2">+SUM(I5:J5,L5:M5)</f>
        <v>0</v>
      </c>
    </row>
    <row r="6" spans="1:30" s="268" customFormat="1" x14ac:dyDescent="0.3">
      <c r="A6" s="258"/>
      <c r="B6" s="268" t="s">
        <v>146</v>
      </c>
      <c r="C6" s="267">
        <v>80001</v>
      </c>
      <c r="D6" s="269" t="s">
        <v>147</v>
      </c>
      <c r="E6" s="269" t="s">
        <v>224</v>
      </c>
      <c r="F6" s="268">
        <v>2017</v>
      </c>
      <c r="G6" s="268">
        <v>8</v>
      </c>
      <c r="H6" s="270"/>
      <c r="I6" s="271">
        <f>+COUNTIF(PROD_Holstein!$L$11:$L$60,COD_FIN!B6)</f>
        <v>3</v>
      </c>
      <c r="J6" s="271">
        <f>+COUNTIF(MER_Holstein!$Y$11:$Y$60,COD_FIN!B6)</f>
        <v>4</v>
      </c>
      <c r="K6" s="272">
        <f t="shared" si="0"/>
        <v>7</v>
      </c>
      <c r="L6" s="273">
        <f>+COUNTIF(PROD_Jersey!$M$11:$M$60,COD_FIN!B6)</f>
        <v>0</v>
      </c>
      <c r="M6" s="273">
        <f>+COUNTIF(MER_Jersey!$Y$11:$Y$60,COD_FIN!B6)</f>
        <v>2</v>
      </c>
      <c r="N6" s="272">
        <f t="shared" si="1"/>
        <v>2</v>
      </c>
      <c r="O6" s="273">
        <f t="shared" si="2"/>
        <v>9</v>
      </c>
    </row>
    <row r="7" spans="1:30" x14ac:dyDescent="0.3">
      <c r="A7" s="258"/>
      <c r="B7" s="32" t="s">
        <v>227</v>
      </c>
      <c r="C7" s="121">
        <v>110001</v>
      </c>
      <c r="D7" s="195" t="s">
        <v>195</v>
      </c>
      <c r="E7" s="195" t="s">
        <v>195</v>
      </c>
      <c r="F7" s="32">
        <v>2016</v>
      </c>
      <c r="G7" s="32">
        <v>2</v>
      </c>
      <c r="I7" s="129">
        <f>+COUNTIF(PROD_Holstein!$L$11:$L$60,COD_FIN!B7)</f>
        <v>0</v>
      </c>
      <c r="J7" s="129">
        <f>+COUNTIF(MER_Holstein!$Y$11:$Y$60,COD_FIN!B7)</f>
        <v>0</v>
      </c>
      <c r="K7" s="125">
        <f t="shared" si="0"/>
        <v>0</v>
      </c>
      <c r="L7" s="33">
        <f>+COUNTIF(PROD_Jersey!$M$11:$M$60,COD_FIN!B7)</f>
        <v>0</v>
      </c>
      <c r="M7" s="33">
        <f>+COUNTIF(MER_Jersey!$Y$11:$Y$60,COD_FIN!B7)</f>
        <v>1</v>
      </c>
      <c r="N7" s="125">
        <f t="shared" si="1"/>
        <v>1</v>
      </c>
      <c r="O7" s="33">
        <f t="shared" si="2"/>
        <v>1</v>
      </c>
    </row>
    <row r="8" spans="1:30" s="268" customFormat="1" x14ac:dyDescent="0.3">
      <c r="A8" s="258"/>
      <c r="B8" s="268" t="s">
        <v>58</v>
      </c>
      <c r="C8" s="267">
        <v>180001</v>
      </c>
      <c r="D8" s="269" t="s">
        <v>202</v>
      </c>
      <c r="E8" s="269" t="s">
        <v>203</v>
      </c>
      <c r="F8" s="268">
        <v>2017</v>
      </c>
      <c r="G8" s="268">
        <v>3</v>
      </c>
      <c r="H8" s="270"/>
      <c r="I8" s="271">
        <f>+COUNTIF(PROD_Holstein!$L$11:$L$60,COD_FIN!B8)</f>
        <v>15</v>
      </c>
      <c r="J8" s="271">
        <f>+COUNTIF(MER_Holstein!$Y$11:$Y$60,COD_FIN!B8)</f>
        <v>0</v>
      </c>
      <c r="K8" s="272">
        <f t="shared" si="0"/>
        <v>15</v>
      </c>
      <c r="L8" s="273">
        <f>+COUNTIF(PROD_Jersey!$M$11:$M$60,COD_FIN!B8)</f>
        <v>0</v>
      </c>
      <c r="M8" s="273">
        <f>+COUNTIF(MER_Jersey!$Y$11:$Y$60,COD_FIN!B8)</f>
        <v>0</v>
      </c>
      <c r="N8" s="272">
        <f t="shared" si="1"/>
        <v>0</v>
      </c>
      <c r="O8" s="273">
        <f t="shared" si="2"/>
        <v>15</v>
      </c>
    </row>
    <row r="9" spans="1:30" x14ac:dyDescent="0.3">
      <c r="A9" s="258"/>
      <c r="B9" s="32" t="s">
        <v>57</v>
      </c>
      <c r="C9" s="121">
        <v>190001</v>
      </c>
      <c r="D9" s="195" t="s">
        <v>206</v>
      </c>
      <c r="E9" s="195" t="s">
        <v>207</v>
      </c>
      <c r="F9" s="32">
        <v>2017</v>
      </c>
      <c r="G9" s="32">
        <v>4</v>
      </c>
      <c r="I9" s="129">
        <f>+COUNTIF(PROD_Holstein!$L$11:$L$60,COD_FIN!B9)</f>
        <v>0</v>
      </c>
      <c r="J9" s="129">
        <f>+COUNTIF(MER_Holstein!$Y$11:$Y$60,COD_FIN!B9)</f>
        <v>0</v>
      </c>
      <c r="K9" s="125">
        <f t="shared" si="0"/>
        <v>0</v>
      </c>
      <c r="L9" s="33">
        <f>+COUNTIF(PROD_Jersey!$M$11:$M$60,COD_FIN!B9)</f>
        <v>1</v>
      </c>
      <c r="M9" s="33">
        <f>+COUNTIF(MER_Jersey!$Y$11:$Y$60,COD_FIN!B9)</f>
        <v>15</v>
      </c>
      <c r="N9" s="125">
        <f t="shared" si="1"/>
        <v>16</v>
      </c>
      <c r="O9" s="33">
        <f t="shared" si="2"/>
        <v>16</v>
      </c>
    </row>
    <row r="10" spans="1:30" x14ac:dyDescent="0.3">
      <c r="A10" s="258"/>
      <c r="B10" s="32" t="s">
        <v>258</v>
      </c>
      <c r="C10" s="121">
        <v>410001</v>
      </c>
      <c r="D10" s="195" t="s">
        <v>329</v>
      </c>
      <c r="E10" s="195" t="s">
        <v>255</v>
      </c>
      <c r="F10" s="32">
        <v>2017</v>
      </c>
      <c r="G10" s="32">
        <v>4</v>
      </c>
      <c r="I10" s="129">
        <f>+COUNTIF(PROD_Holstein!$L$11:$L$60,COD_FIN!B10)</f>
        <v>0</v>
      </c>
      <c r="J10" s="129">
        <f>+COUNTIF(MER_Holstein!$Y$11:$Y$60,COD_FIN!B10)</f>
        <v>0</v>
      </c>
      <c r="K10" s="125">
        <f t="shared" si="0"/>
        <v>0</v>
      </c>
      <c r="L10" s="33">
        <f>+COUNTIF(PROD_Jersey!$M$11:$M$60,COD_FIN!B10)</f>
        <v>4</v>
      </c>
      <c r="M10" s="33">
        <f>+COUNTIF(MER_Jersey!$Y$11:$Y$60,COD_FIN!B10)</f>
        <v>0</v>
      </c>
      <c r="N10" s="125">
        <f t="shared" si="1"/>
        <v>4</v>
      </c>
      <c r="O10" s="33">
        <f t="shared" si="2"/>
        <v>4</v>
      </c>
    </row>
    <row r="11" spans="1:30" x14ac:dyDescent="0.3">
      <c r="A11" s="258"/>
      <c r="B11" s="32" t="s">
        <v>259</v>
      </c>
      <c r="C11" s="121">
        <v>460001</v>
      </c>
      <c r="D11" s="195" t="s">
        <v>256</v>
      </c>
      <c r="E11" s="195" t="s">
        <v>257</v>
      </c>
      <c r="F11" s="32">
        <v>2016</v>
      </c>
      <c r="G11" s="32">
        <v>4</v>
      </c>
      <c r="I11" s="129">
        <f>+COUNTIF(PROD_Holstein!$L$11:$L$60,COD_FIN!B11)</f>
        <v>0</v>
      </c>
      <c r="J11" s="129">
        <f>+COUNTIF(MER_Holstein!$Y$11:$Y$60,COD_FIN!B11)</f>
        <v>0</v>
      </c>
      <c r="K11" s="125">
        <f t="shared" si="0"/>
        <v>0</v>
      </c>
      <c r="L11" s="33">
        <f>+COUNTIF(PROD_Jersey!$M$11:$M$60,COD_FIN!B11)</f>
        <v>1</v>
      </c>
      <c r="M11" s="33">
        <f>+COUNTIF(MER_Jersey!$Y$11:$Y$60,COD_FIN!B11)</f>
        <v>2</v>
      </c>
      <c r="N11" s="125">
        <f t="shared" si="1"/>
        <v>3</v>
      </c>
      <c r="O11" s="33">
        <f t="shared" si="2"/>
        <v>3</v>
      </c>
    </row>
    <row r="12" spans="1:30" s="268" customFormat="1" hidden="1" x14ac:dyDescent="0.3">
      <c r="A12" s="258"/>
      <c r="B12" s="268" t="s">
        <v>55</v>
      </c>
      <c r="C12" s="267">
        <v>550003</v>
      </c>
      <c r="D12" s="269" t="s">
        <v>330</v>
      </c>
      <c r="E12" s="269" t="s">
        <v>331</v>
      </c>
      <c r="F12" s="268">
        <v>2016</v>
      </c>
      <c r="G12" s="268">
        <v>1</v>
      </c>
      <c r="H12" s="270"/>
      <c r="I12" s="271">
        <f>+COUNTIF(PROD_Holstein!$L$11:$L$60,COD_FIN!B12)</f>
        <v>0</v>
      </c>
      <c r="J12" s="271">
        <f>+COUNTIF(MER_Holstein!$Y$11:$Y$60,COD_FIN!B12)</f>
        <v>0</v>
      </c>
      <c r="K12" s="272">
        <f t="shared" si="0"/>
        <v>0</v>
      </c>
      <c r="L12" s="273">
        <f>+COUNTIF(PROD_Jersey!$M$11:$M$60,COD_FIN!B12)</f>
        <v>0</v>
      </c>
      <c r="M12" s="273">
        <f>+COUNTIF(MER_Jersey!$Y$11:$Y$60,COD_FIN!B12)</f>
        <v>0</v>
      </c>
      <c r="N12" s="272">
        <f t="shared" si="1"/>
        <v>0</v>
      </c>
      <c r="O12" s="273">
        <f t="shared" si="2"/>
        <v>0</v>
      </c>
    </row>
    <row r="13" spans="1:30" hidden="1" x14ac:dyDescent="0.3">
      <c r="A13" s="258"/>
      <c r="B13" s="268" t="s">
        <v>269</v>
      </c>
      <c r="C13" s="267">
        <v>570001</v>
      </c>
      <c r="D13" s="269" t="s">
        <v>332</v>
      </c>
      <c r="E13" s="269" t="s">
        <v>333</v>
      </c>
      <c r="F13" s="268">
        <v>2016</v>
      </c>
      <c r="G13" s="268">
        <v>4</v>
      </c>
      <c r="H13" s="270"/>
      <c r="I13" s="129">
        <f>+COUNTIF(PROD_Holstein!$L$11:$L$60,COD_FIN!B13)</f>
        <v>0</v>
      </c>
      <c r="J13" s="129">
        <f>+COUNTIF(MER_Holstein!$Y$11:$Y$60,COD_FIN!B13)</f>
        <v>0</v>
      </c>
      <c r="K13" s="125">
        <f t="shared" si="0"/>
        <v>0</v>
      </c>
      <c r="L13" s="33">
        <f>+COUNTIF(PROD_Jersey!$M$11:$M$60,COD_FIN!B13)</f>
        <v>0</v>
      </c>
      <c r="M13" s="33">
        <f>+COUNTIF(MER_Jersey!$Y$11:$Y$60,COD_FIN!B13)</f>
        <v>0</v>
      </c>
      <c r="N13" s="125">
        <f t="shared" si="1"/>
        <v>0</v>
      </c>
      <c r="O13" s="33">
        <f t="shared" si="2"/>
        <v>0</v>
      </c>
    </row>
    <row r="14" spans="1:30" x14ac:dyDescent="0.3">
      <c r="A14" s="258"/>
      <c r="B14" s="268" t="s">
        <v>424</v>
      </c>
      <c r="C14" s="267">
        <v>650001</v>
      </c>
      <c r="D14" s="269" t="s">
        <v>422</v>
      </c>
      <c r="E14" s="269" t="s">
        <v>423</v>
      </c>
      <c r="F14" s="268">
        <v>2017</v>
      </c>
      <c r="G14" s="268">
        <v>1</v>
      </c>
      <c r="H14" s="270"/>
      <c r="I14" s="129">
        <f>+COUNTIF(PROD_Holstein!$L$11:$L$60,COD_FIN!B14)</f>
        <v>1</v>
      </c>
      <c r="J14" s="129">
        <f>+COUNTIF(MER_Holstein!$Y$11:$Y$60,COD_FIN!B14)</f>
        <v>0</v>
      </c>
      <c r="K14" s="125">
        <f t="shared" ref="K14" si="3">+I14+J14</f>
        <v>1</v>
      </c>
      <c r="L14" s="33">
        <f>+COUNTIF(PROD_Jersey!$M$11:$M$60,COD_FIN!B14)</f>
        <v>0</v>
      </c>
      <c r="M14" s="33">
        <f>+COUNTIF(MER_Jersey!$Y$11:$Y$60,COD_FIN!B14)</f>
        <v>0</v>
      </c>
      <c r="N14" s="125">
        <f t="shared" ref="N14" si="4">+L14+M14</f>
        <v>0</v>
      </c>
      <c r="O14" s="33">
        <f t="shared" ref="O14" si="5">+SUM(I14:J14,L14:M14)</f>
        <v>1</v>
      </c>
    </row>
    <row r="15" spans="1:30" s="268" customFormat="1" hidden="1" x14ac:dyDescent="0.3">
      <c r="A15" s="258"/>
      <c r="B15" s="32" t="s">
        <v>145</v>
      </c>
      <c r="C15" s="267">
        <v>760001</v>
      </c>
      <c r="D15" s="195" t="s">
        <v>143</v>
      </c>
      <c r="E15" s="195" t="s">
        <v>144</v>
      </c>
      <c r="F15" s="32">
        <v>2017</v>
      </c>
      <c r="G15" s="32">
        <v>2</v>
      </c>
      <c r="H15" s="196"/>
      <c r="I15" s="129">
        <f>+COUNTIF(PROD_Holstein!$L$11:$L$60,COD_FIN!B15)</f>
        <v>0</v>
      </c>
      <c r="J15" s="129">
        <f>+COUNTIF(MER_Holstein!$Y$11:$Y$60,COD_FIN!B15)</f>
        <v>0</v>
      </c>
      <c r="K15" s="125">
        <f t="shared" si="0"/>
        <v>0</v>
      </c>
      <c r="L15" s="33">
        <f>+COUNTIF(PROD_Jersey!$M$11:$M$60,COD_FIN!B15)</f>
        <v>0</v>
      </c>
      <c r="M15" s="33">
        <f>+COUNTIF(MER_Jersey!$Y$11:$Y$60,COD_FIN!B15)</f>
        <v>0</v>
      </c>
      <c r="N15" s="125">
        <f t="shared" si="1"/>
        <v>0</v>
      </c>
      <c r="O15" s="33">
        <f t="shared" si="2"/>
        <v>0</v>
      </c>
      <c r="P15" s="32"/>
      <c r="Q15" s="32"/>
      <c r="R15" s="32"/>
      <c r="S15" s="32"/>
      <c r="T15" s="32"/>
      <c r="U15" s="32"/>
      <c r="V15" s="32"/>
      <c r="W15" s="32"/>
      <c r="X15" s="32"/>
      <c r="Y15" s="32"/>
      <c r="Z15" s="32"/>
      <c r="AA15" s="32"/>
      <c r="AB15" s="32"/>
      <c r="AC15" s="32"/>
      <c r="AD15" s="32"/>
    </row>
    <row r="16" spans="1:30" s="268" customFormat="1" hidden="1" x14ac:dyDescent="0.3">
      <c r="A16" s="258"/>
      <c r="B16" s="268" t="s">
        <v>53</v>
      </c>
      <c r="C16" s="267">
        <v>990001</v>
      </c>
      <c r="D16" s="269" t="s">
        <v>225</v>
      </c>
      <c r="E16" s="269" t="s">
        <v>226</v>
      </c>
      <c r="F16" s="268">
        <v>2017</v>
      </c>
      <c r="G16" s="268">
        <v>2</v>
      </c>
      <c r="H16" s="270"/>
      <c r="I16" s="271">
        <f>+COUNTIF(PROD_Holstein!$L$11:$L$60,COD_FIN!B16)</f>
        <v>0</v>
      </c>
      <c r="J16" s="271">
        <f>+COUNTIF(MER_Holstein!$Y$11:$Y$60,COD_FIN!B16)</f>
        <v>0</v>
      </c>
      <c r="K16" s="272">
        <f t="shared" si="0"/>
        <v>0</v>
      </c>
      <c r="L16" s="273">
        <f>+COUNTIF(PROD_Jersey!$M$11:$M$60,COD_FIN!B16)</f>
        <v>0</v>
      </c>
      <c r="M16" s="273">
        <f>+COUNTIF(MER_Jersey!$Y$11:$Y$60,COD_FIN!B16)</f>
        <v>0</v>
      </c>
      <c r="N16" s="272">
        <f t="shared" si="1"/>
        <v>0</v>
      </c>
      <c r="O16" s="273">
        <f t="shared" si="2"/>
        <v>0</v>
      </c>
    </row>
    <row r="17" spans="1:30" x14ac:dyDescent="0.3">
      <c r="A17" s="258"/>
      <c r="B17" s="32" t="s">
        <v>260</v>
      </c>
      <c r="C17" s="121">
        <v>1100001</v>
      </c>
      <c r="D17" s="195" t="s">
        <v>244</v>
      </c>
      <c r="E17" s="195" t="s">
        <v>245</v>
      </c>
      <c r="F17" s="32">
        <v>2017</v>
      </c>
      <c r="G17" s="32">
        <v>7</v>
      </c>
      <c r="I17" s="129">
        <f>+COUNTIF(PROD_Holstein!$L$11:$L$60,COD_FIN!B17)</f>
        <v>0</v>
      </c>
      <c r="J17" s="129">
        <f>+COUNTIF(MER_Holstein!$Y$11:$Y$60,COD_FIN!B17)</f>
        <v>0</v>
      </c>
      <c r="K17" s="125">
        <f t="shared" si="0"/>
        <v>0</v>
      </c>
      <c r="L17" s="33">
        <f>+COUNTIF(PROD_Jersey!$M$11:$M$60,COD_FIN!B17)</f>
        <v>1</v>
      </c>
      <c r="M17" s="33">
        <f>+COUNTIF(MER_Jersey!$Y$11:$Y$60,COD_FIN!B17)</f>
        <v>0</v>
      </c>
      <c r="N17" s="125">
        <f t="shared" si="1"/>
        <v>1</v>
      </c>
      <c r="O17" s="33">
        <f t="shared" si="2"/>
        <v>1</v>
      </c>
    </row>
    <row r="18" spans="1:30" hidden="1" x14ac:dyDescent="0.3">
      <c r="A18" s="258"/>
      <c r="B18" s="32" t="s">
        <v>52</v>
      </c>
      <c r="C18" s="121">
        <v>1100002</v>
      </c>
      <c r="D18" s="195" t="s">
        <v>193</v>
      </c>
      <c r="E18" s="195" t="s">
        <v>194</v>
      </c>
      <c r="F18" s="32">
        <v>2016</v>
      </c>
      <c r="G18" s="32">
        <v>2</v>
      </c>
      <c r="I18" s="129">
        <f>+COUNTIF(PROD_Holstein!$L$11:$L$60,COD_FIN!B18)</f>
        <v>0</v>
      </c>
      <c r="J18" s="129">
        <f>+COUNTIF(MER_Holstein!$Y$11:$Y$60,COD_FIN!B18)</f>
        <v>0</v>
      </c>
      <c r="K18" s="125">
        <f t="shared" si="0"/>
        <v>0</v>
      </c>
      <c r="L18" s="33">
        <f>+COUNTIF(PROD_Jersey!$M$11:$M$60,COD_FIN!B18)</f>
        <v>0</v>
      </c>
      <c r="M18" s="33">
        <f>+COUNTIF(MER_Jersey!$Y$11:$Y$60,COD_FIN!B18)</f>
        <v>0</v>
      </c>
      <c r="N18" s="125">
        <f t="shared" si="1"/>
        <v>0</v>
      </c>
      <c r="O18" s="33">
        <f t="shared" si="2"/>
        <v>0</v>
      </c>
    </row>
    <row r="19" spans="1:30" hidden="1" x14ac:dyDescent="0.3">
      <c r="A19" s="258"/>
      <c r="B19" s="32" t="s">
        <v>141</v>
      </c>
      <c r="C19" s="121">
        <v>1130001</v>
      </c>
      <c r="D19" s="195" t="s">
        <v>196</v>
      </c>
      <c r="E19" s="195" t="s">
        <v>197</v>
      </c>
      <c r="F19" s="32">
        <v>2016</v>
      </c>
      <c r="G19" s="32">
        <v>4</v>
      </c>
      <c r="I19" s="129">
        <f>+COUNTIF(PROD_Holstein!$L$11:$L$60,COD_FIN!B19)</f>
        <v>0</v>
      </c>
      <c r="J19" s="129">
        <f>+COUNTIF(MER_Holstein!$Y$11:$Y$60,COD_FIN!B19)</f>
        <v>0</v>
      </c>
      <c r="K19" s="125">
        <f t="shared" si="0"/>
        <v>0</v>
      </c>
      <c r="L19" s="33">
        <f>+COUNTIF(PROD_Jersey!$M$11:$M$60,COD_FIN!B19)</f>
        <v>0</v>
      </c>
      <c r="M19" s="33">
        <f>+COUNTIF(MER_Jersey!$Y$11:$Y$60,COD_FIN!B19)</f>
        <v>0</v>
      </c>
      <c r="N19" s="125">
        <f t="shared" si="1"/>
        <v>0</v>
      </c>
      <c r="O19" s="33">
        <f t="shared" si="2"/>
        <v>0</v>
      </c>
    </row>
    <row r="20" spans="1:30" hidden="1" x14ac:dyDescent="0.3">
      <c r="A20" s="258"/>
      <c r="B20" s="32" t="s">
        <v>51</v>
      </c>
      <c r="C20" s="121">
        <v>1260001</v>
      </c>
      <c r="D20" s="195" t="s">
        <v>198</v>
      </c>
      <c r="E20" s="195" t="s">
        <v>199</v>
      </c>
      <c r="F20" s="32">
        <v>2017</v>
      </c>
      <c r="G20" s="32">
        <v>3</v>
      </c>
      <c r="I20" s="129">
        <f>+COUNTIF(PROD_Holstein!$L$11:$L$60,COD_FIN!B20)</f>
        <v>0</v>
      </c>
      <c r="J20" s="129">
        <f>+COUNTIF(MER_Holstein!$Y$11:$Y$60,COD_FIN!B20)</f>
        <v>0</v>
      </c>
      <c r="K20" s="125">
        <f t="shared" si="0"/>
        <v>0</v>
      </c>
      <c r="L20" s="33">
        <f>+COUNTIF(PROD_Jersey!$M$11:$M$60,COD_FIN!B20)</f>
        <v>0</v>
      </c>
      <c r="M20" s="33">
        <f>+COUNTIF(MER_Jersey!$Y$11:$Y$60,COD_FIN!B20)</f>
        <v>0</v>
      </c>
      <c r="N20" s="125">
        <f t="shared" si="1"/>
        <v>0</v>
      </c>
      <c r="O20" s="33">
        <f t="shared" si="2"/>
        <v>0</v>
      </c>
    </row>
    <row r="21" spans="1:30" hidden="1" x14ac:dyDescent="0.3">
      <c r="A21" s="258"/>
      <c r="B21" s="32" t="s">
        <v>320</v>
      </c>
      <c r="C21" s="121">
        <v>1640001</v>
      </c>
      <c r="D21" s="195" t="s">
        <v>318</v>
      </c>
      <c r="E21" s="195" t="s">
        <v>319</v>
      </c>
      <c r="F21" s="32">
        <v>2017</v>
      </c>
      <c r="G21" s="32">
        <v>2</v>
      </c>
      <c r="I21" s="129">
        <f>+COUNTIF(PROD_Holstein!$L$11:$L$60,COD_FIN!B21)</f>
        <v>0</v>
      </c>
      <c r="J21" s="129">
        <f>+COUNTIF(MER_Holstein!$Y$11:$Y$60,COD_FIN!B21)</f>
        <v>0</v>
      </c>
      <c r="K21" s="125">
        <f t="shared" si="0"/>
        <v>0</v>
      </c>
      <c r="L21" s="33">
        <f>+COUNTIF(PROD_Jersey!$M$11:$M$60,COD_FIN!B21)</f>
        <v>0</v>
      </c>
      <c r="M21" s="33">
        <f>+COUNTIF(MER_Jersey!$Y$11:$Y$60,COD_FIN!B21)</f>
        <v>0</v>
      </c>
      <c r="N21" s="125">
        <f t="shared" si="1"/>
        <v>0</v>
      </c>
      <c r="O21" s="33">
        <f t="shared" si="2"/>
        <v>0</v>
      </c>
    </row>
    <row r="22" spans="1:30" hidden="1" x14ac:dyDescent="0.3">
      <c r="A22" s="258"/>
      <c r="B22" s="268" t="s">
        <v>359</v>
      </c>
      <c r="C22" s="267">
        <v>1710003</v>
      </c>
      <c r="D22" s="269" t="s">
        <v>357</v>
      </c>
      <c r="E22" s="269" t="s">
        <v>358</v>
      </c>
      <c r="F22" s="268">
        <v>2016</v>
      </c>
      <c r="G22" s="268">
        <v>2</v>
      </c>
      <c r="H22" s="270"/>
      <c r="I22" s="129">
        <f>+COUNTIF(PROD_Holstein!$L$11:$L$60,COD_FIN!B22)</f>
        <v>0</v>
      </c>
      <c r="J22" s="129">
        <f>+COUNTIF(MER_Holstein!$Y$11:$Y$60,COD_FIN!B22)</f>
        <v>0</v>
      </c>
      <c r="K22" s="125">
        <f t="shared" si="0"/>
        <v>0</v>
      </c>
      <c r="L22" s="33">
        <f>+COUNTIF(PROD_Jersey!$M$11:$M$60,COD_FIN!B22)</f>
        <v>0</v>
      </c>
      <c r="M22" s="33">
        <f>+COUNTIF(MER_Jersey!$Y$11:$Y$60,COD_FIN!B22)</f>
        <v>0</v>
      </c>
      <c r="N22" s="125">
        <f t="shared" si="1"/>
        <v>0</v>
      </c>
      <c r="O22" s="33">
        <f t="shared" si="2"/>
        <v>0</v>
      </c>
    </row>
    <row r="23" spans="1:30" s="268" customFormat="1" hidden="1" x14ac:dyDescent="0.3">
      <c r="A23" s="258"/>
      <c r="B23" s="32" t="s">
        <v>142</v>
      </c>
      <c r="C23" s="121">
        <v>1800001</v>
      </c>
      <c r="D23" s="195" t="s">
        <v>200</v>
      </c>
      <c r="E23" s="195" t="s">
        <v>201</v>
      </c>
      <c r="F23" s="32">
        <v>2016</v>
      </c>
      <c r="G23" s="32">
        <v>4</v>
      </c>
      <c r="H23" s="196"/>
      <c r="I23" s="129">
        <f>+COUNTIF(PROD_Holstein!$L$11:$L$60,COD_FIN!B23)</f>
        <v>0</v>
      </c>
      <c r="J23" s="129">
        <f>+COUNTIF(MER_Holstein!$Y$11:$Y$60,COD_FIN!B23)</f>
        <v>0</v>
      </c>
      <c r="K23" s="125">
        <f t="shared" si="0"/>
        <v>0</v>
      </c>
      <c r="L23" s="33">
        <f>+COUNTIF(PROD_Jersey!$M$11:$M$60,COD_FIN!B23)</f>
        <v>0</v>
      </c>
      <c r="M23" s="33">
        <f>+COUNTIF(MER_Jersey!$Y$11:$Y$60,COD_FIN!B23)</f>
        <v>0</v>
      </c>
      <c r="N23" s="125">
        <f t="shared" si="1"/>
        <v>0</v>
      </c>
      <c r="O23" s="33">
        <f t="shared" si="2"/>
        <v>0</v>
      </c>
      <c r="P23" s="32"/>
      <c r="Q23" s="32"/>
      <c r="R23" s="32"/>
      <c r="S23" s="32"/>
      <c r="T23" s="32"/>
      <c r="U23" s="32"/>
      <c r="V23" s="32"/>
      <c r="W23" s="32"/>
      <c r="X23" s="32"/>
      <c r="Y23" s="32"/>
      <c r="Z23" s="32"/>
      <c r="AA23" s="32"/>
      <c r="AB23" s="32"/>
      <c r="AC23" s="32"/>
      <c r="AD23" s="32"/>
    </row>
    <row r="24" spans="1:30" hidden="1" x14ac:dyDescent="0.3">
      <c r="A24" s="258"/>
      <c r="B24" s="32" t="s">
        <v>87</v>
      </c>
      <c r="C24" s="121">
        <v>1890027</v>
      </c>
      <c r="D24" s="195" t="s">
        <v>204</v>
      </c>
      <c r="E24" s="195" t="s">
        <v>205</v>
      </c>
      <c r="F24" s="32">
        <v>2016</v>
      </c>
      <c r="G24" s="32">
        <v>12</v>
      </c>
      <c r="I24" s="129">
        <f>+COUNTIF(PROD_Holstein!$L$11:$L$60,COD_FIN!B24)</f>
        <v>0</v>
      </c>
      <c r="J24" s="129">
        <f>+COUNTIF(MER_Holstein!$Y$11:$Y$60,COD_FIN!B24)</f>
        <v>0</v>
      </c>
      <c r="K24" s="125">
        <f t="shared" si="0"/>
        <v>0</v>
      </c>
      <c r="L24" s="33">
        <f>+COUNTIF(PROD_Jersey!$M$11:$M$60,COD_FIN!B24)</f>
        <v>0</v>
      </c>
      <c r="M24" s="33">
        <f>+COUNTIF(MER_Jersey!$Y$11:$Y$60,COD_FIN!B24)</f>
        <v>0</v>
      </c>
      <c r="N24" s="125">
        <f t="shared" si="1"/>
        <v>0</v>
      </c>
      <c r="O24" s="33">
        <f t="shared" si="2"/>
        <v>0</v>
      </c>
    </row>
    <row r="25" spans="1:30" hidden="1" x14ac:dyDescent="0.3">
      <c r="A25" s="258"/>
      <c r="B25" s="32" t="s">
        <v>262</v>
      </c>
      <c r="C25" s="121">
        <v>1890029</v>
      </c>
      <c r="D25" s="195" t="s">
        <v>248</v>
      </c>
      <c r="E25" s="195" t="s">
        <v>249</v>
      </c>
      <c r="F25" s="32">
        <v>2016</v>
      </c>
      <c r="G25" s="32">
        <v>2</v>
      </c>
      <c r="I25" s="129">
        <f>+COUNTIF(PROD_Holstein!$L$11:$L$60,COD_FIN!B25)</f>
        <v>0</v>
      </c>
      <c r="J25" s="129">
        <f>+COUNTIF(MER_Holstein!$Y$11:$Y$60,COD_FIN!B25)</f>
        <v>0</v>
      </c>
      <c r="K25" s="125">
        <f t="shared" si="0"/>
        <v>0</v>
      </c>
      <c r="L25" s="33">
        <f>+COUNTIF(PROD_Jersey!$M$11:$M$60,COD_FIN!B25)</f>
        <v>0</v>
      </c>
      <c r="M25" s="33">
        <f>+COUNTIF(MER_Jersey!$Y$11:$Y$60,COD_FIN!B25)</f>
        <v>0</v>
      </c>
      <c r="N25" s="125">
        <f t="shared" si="1"/>
        <v>0</v>
      </c>
      <c r="O25" s="33">
        <f t="shared" si="2"/>
        <v>0</v>
      </c>
    </row>
    <row r="26" spans="1:30" x14ac:dyDescent="0.3">
      <c r="A26" s="258"/>
      <c r="B26" s="268" t="s">
        <v>368</v>
      </c>
      <c r="C26" s="267">
        <v>1910015</v>
      </c>
      <c r="D26" s="269" t="s">
        <v>360</v>
      </c>
      <c r="E26" s="269" t="s">
        <v>361</v>
      </c>
      <c r="F26" s="268">
        <v>2017</v>
      </c>
      <c r="G26" s="268">
        <v>7</v>
      </c>
      <c r="H26" s="270"/>
      <c r="I26" s="129">
        <f>+COUNTIF(PROD_Holstein!$L$11:$L$60,COD_FIN!B26)</f>
        <v>0</v>
      </c>
      <c r="J26" s="129">
        <f>+COUNTIF(MER_Holstein!$Y$11:$Y$60,COD_FIN!B26)</f>
        <v>0</v>
      </c>
      <c r="K26" s="125">
        <f t="shared" si="0"/>
        <v>0</v>
      </c>
      <c r="L26" s="33">
        <f>+COUNTIF(PROD_Jersey!$M$11:$M$60,COD_FIN!B26)</f>
        <v>1</v>
      </c>
      <c r="M26" s="33">
        <f>+COUNTIF(MER_Jersey!$Y$11:$Y$60,COD_FIN!B26)</f>
        <v>0</v>
      </c>
      <c r="N26" s="125">
        <f t="shared" si="1"/>
        <v>1</v>
      </c>
      <c r="O26" s="33">
        <f t="shared" si="2"/>
        <v>1</v>
      </c>
    </row>
    <row r="27" spans="1:30" s="268" customFormat="1" hidden="1" x14ac:dyDescent="0.3">
      <c r="A27" s="258"/>
      <c r="B27" s="32" t="s">
        <v>310</v>
      </c>
      <c r="C27" s="121">
        <v>1910117</v>
      </c>
      <c r="D27" s="195" t="s">
        <v>308</v>
      </c>
      <c r="E27" s="195" t="s">
        <v>309</v>
      </c>
      <c r="F27" s="32">
        <v>2016</v>
      </c>
      <c r="G27" s="32">
        <v>6</v>
      </c>
      <c r="H27" s="196"/>
      <c r="I27" s="129">
        <f>+COUNTIF(PROD_Holstein!$L$11:$L$60,COD_FIN!B27)</f>
        <v>0</v>
      </c>
      <c r="J27" s="129">
        <f>+COUNTIF(MER_Holstein!$Y$11:$Y$60,COD_FIN!B27)</f>
        <v>0</v>
      </c>
      <c r="K27" s="125">
        <f t="shared" si="0"/>
        <v>0</v>
      </c>
      <c r="L27" s="33">
        <f>+COUNTIF(PROD_Jersey!$M$11:$M$60,COD_FIN!B27)</f>
        <v>0</v>
      </c>
      <c r="M27" s="33">
        <f>+COUNTIF(MER_Jersey!$Y$11:$Y$60,COD_FIN!B27)</f>
        <v>0</v>
      </c>
      <c r="N27" s="125">
        <f t="shared" si="1"/>
        <v>0</v>
      </c>
      <c r="O27" s="33">
        <f t="shared" si="2"/>
        <v>0</v>
      </c>
      <c r="P27" s="32"/>
      <c r="Q27" s="32"/>
      <c r="R27" s="32"/>
      <c r="S27" s="32"/>
      <c r="T27" s="32"/>
      <c r="U27" s="32"/>
      <c r="V27" s="32"/>
      <c r="W27" s="32"/>
      <c r="X27" s="32"/>
      <c r="Y27" s="32"/>
      <c r="Z27" s="32"/>
      <c r="AA27" s="32"/>
      <c r="AB27" s="32"/>
      <c r="AC27" s="32"/>
      <c r="AD27" s="32"/>
    </row>
    <row r="28" spans="1:30" hidden="1" x14ac:dyDescent="0.3">
      <c r="A28" s="258"/>
      <c r="B28" s="32" t="s">
        <v>50</v>
      </c>
      <c r="C28" s="121">
        <v>1960026</v>
      </c>
      <c r="D28" s="195" t="s">
        <v>250</v>
      </c>
      <c r="E28" s="195" t="s">
        <v>251</v>
      </c>
      <c r="F28" s="32">
        <v>2017</v>
      </c>
      <c r="G28" s="32">
        <v>2</v>
      </c>
      <c r="I28" s="129">
        <f>+COUNTIF(PROD_Holstein!$L$11:$L$60,COD_FIN!B28)</f>
        <v>0</v>
      </c>
      <c r="J28" s="129">
        <f>+COUNTIF(MER_Holstein!$Y$11:$Y$60,COD_FIN!B28)</f>
        <v>0</v>
      </c>
      <c r="K28" s="125">
        <f t="shared" si="0"/>
        <v>0</v>
      </c>
      <c r="L28" s="33">
        <f>+COUNTIF(PROD_Jersey!$M$11:$M$60,COD_FIN!B28)</f>
        <v>0</v>
      </c>
      <c r="M28" s="33">
        <f>+COUNTIF(MER_Jersey!$Y$11:$Y$60,COD_FIN!B28)</f>
        <v>0</v>
      </c>
      <c r="N28" s="125">
        <f t="shared" si="1"/>
        <v>0</v>
      </c>
      <c r="O28" s="33">
        <f t="shared" si="2"/>
        <v>0</v>
      </c>
    </row>
    <row r="29" spans="1:30" hidden="1" x14ac:dyDescent="0.3">
      <c r="A29" s="258"/>
      <c r="B29" s="32" t="s">
        <v>64</v>
      </c>
      <c r="C29" s="121">
        <v>1960035</v>
      </c>
      <c r="D29" s="195" t="s">
        <v>208</v>
      </c>
      <c r="E29" s="195" t="s">
        <v>209</v>
      </c>
      <c r="F29" s="32">
        <v>2016</v>
      </c>
      <c r="G29" s="32">
        <v>9</v>
      </c>
      <c r="I29" s="129">
        <f>+COUNTIF(PROD_Holstein!$L$11:$L$60,COD_FIN!B29)</f>
        <v>0</v>
      </c>
      <c r="J29" s="129">
        <f>+COUNTIF(MER_Holstein!$Y$11:$Y$60,COD_FIN!B29)</f>
        <v>0</v>
      </c>
      <c r="K29" s="125">
        <f t="shared" si="0"/>
        <v>0</v>
      </c>
      <c r="L29" s="33">
        <f>+COUNTIF(PROD_Jersey!$M$11:$M$60,COD_FIN!B29)</f>
        <v>0</v>
      </c>
      <c r="M29" s="33">
        <f>+COUNTIF(MER_Jersey!$Y$11:$Y$60,COD_FIN!B29)</f>
        <v>0</v>
      </c>
      <c r="N29" s="125">
        <f t="shared" si="1"/>
        <v>0</v>
      </c>
      <c r="O29" s="33">
        <f t="shared" si="2"/>
        <v>0</v>
      </c>
    </row>
    <row r="30" spans="1:30" x14ac:dyDescent="0.3">
      <c r="A30" s="258"/>
      <c r="B30" s="32" t="s">
        <v>228</v>
      </c>
      <c r="C30" s="121">
        <v>1960040</v>
      </c>
      <c r="D30" s="195" t="s">
        <v>210</v>
      </c>
      <c r="E30" s="195" t="s">
        <v>210</v>
      </c>
      <c r="F30" s="32">
        <v>2017</v>
      </c>
      <c r="G30" s="32">
        <v>7</v>
      </c>
      <c r="I30" s="129">
        <f>+COUNTIF(PROD_Holstein!$L$11:$L$60,COD_FIN!B30)</f>
        <v>0</v>
      </c>
      <c r="J30" s="129">
        <f>+COUNTIF(MER_Holstein!$Y$11:$Y$60,COD_FIN!B30)</f>
        <v>0</v>
      </c>
      <c r="K30" s="125">
        <f t="shared" si="0"/>
        <v>0</v>
      </c>
      <c r="L30" s="33">
        <f>+COUNTIF(PROD_Jersey!$M$11:$M$60,COD_FIN!B30)</f>
        <v>0</v>
      </c>
      <c r="M30" s="33">
        <f>+COUNTIF(MER_Jersey!$Y$11:$Y$60,COD_FIN!B30)</f>
        <v>5</v>
      </c>
      <c r="N30" s="125">
        <f t="shared" si="1"/>
        <v>5</v>
      </c>
      <c r="O30" s="33">
        <f t="shared" si="2"/>
        <v>5</v>
      </c>
    </row>
    <row r="31" spans="1:30" x14ac:dyDescent="0.3">
      <c r="A31" s="258"/>
      <c r="B31" s="32" t="s">
        <v>229</v>
      </c>
      <c r="C31" s="121">
        <v>2120001</v>
      </c>
      <c r="D31" s="195" t="s">
        <v>211</v>
      </c>
      <c r="E31" s="195" t="s">
        <v>211</v>
      </c>
      <c r="F31" s="32">
        <v>2017</v>
      </c>
      <c r="G31" s="32">
        <v>3</v>
      </c>
      <c r="I31" s="129">
        <f>+COUNTIF(PROD_Holstein!$L$11:$L$60,COD_FIN!B31)</f>
        <v>0</v>
      </c>
      <c r="J31" s="129">
        <f>+COUNTIF(MER_Holstein!$Y$11:$Y$60,COD_FIN!B31)</f>
        <v>0</v>
      </c>
      <c r="K31" s="125">
        <f t="shared" si="0"/>
        <v>0</v>
      </c>
      <c r="L31" s="33">
        <f>+COUNTIF(PROD_Jersey!$M$11:$M$60,COD_FIN!B31)</f>
        <v>0</v>
      </c>
      <c r="M31" s="33">
        <f>+COUNTIF(MER_Jersey!$Y$11:$Y$60,COD_FIN!B31)</f>
        <v>8</v>
      </c>
      <c r="N31" s="125">
        <f t="shared" si="1"/>
        <v>8</v>
      </c>
      <c r="O31" s="33">
        <f t="shared" si="2"/>
        <v>8</v>
      </c>
    </row>
    <row r="32" spans="1:30" x14ac:dyDescent="0.3">
      <c r="A32" s="258"/>
      <c r="B32" s="32" t="s">
        <v>263</v>
      </c>
      <c r="C32" s="121">
        <v>2120010</v>
      </c>
      <c r="D32" s="195" t="s">
        <v>252</v>
      </c>
      <c r="E32" s="195" t="s">
        <v>252</v>
      </c>
      <c r="F32" s="32">
        <v>2017</v>
      </c>
      <c r="G32" s="32">
        <v>3</v>
      </c>
      <c r="I32" s="129">
        <f>+COUNTIF(PROD_Holstein!$L$11:$L$60,COD_FIN!B32)</f>
        <v>0</v>
      </c>
      <c r="J32" s="129">
        <f>+COUNTIF(MER_Holstein!$Y$11:$Y$60,COD_FIN!B32)</f>
        <v>0</v>
      </c>
      <c r="K32" s="125">
        <f t="shared" si="0"/>
        <v>0</v>
      </c>
      <c r="L32" s="33">
        <f>+COUNTIF(PROD_Jersey!$M$11:$M$60,COD_FIN!B32)</f>
        <v>2</v>
      </c>
      <c r="M32" s="33">
        <f>+COUNTIF(MER_Jersey!$Y$11:$Y$60,COD_FIN!B32)</f>
        <v>2</v>
      </c>
      <c r="N32" s="125">
        <f t="shared" si="1"/>
        <v>4</v>
      </c>
      <c r="O32" s="33">
        <f t="shared" si="2"/>
        <v>4</v>
      </c>
    </row>
    <row r="33" spans="1:30" hidden="1" x14ac:dyDescent="0.3">
      <c r="A33" s="258"/>
      <c r="B33" s="32" t="s">
        <v>307</v>
      </c>
      <c r="C33" s="193">
        <v>2250001</v>
      </c>
      <c r="D33" s="195" t="s">
        <v>305</v>
      </c>
      <c r="E33" s="195" t="s">
        <v>306</v>
      </c>
      <c r="F33" s="32">
        <v>2017</v>
      </c>
      <c r="G33" s="32">
        <v>6</v>
      </c>
      <c r="I33" s="129">
        <f>+COUNTIF(PROD_Holstein!$L$11:$L$60,COD_FIN!B33)</f>
        <v>0</v>
      </c>
      <c r="J33" s="129">
        <f>+COUNTIF(MER_Holstein!$Y$11:$Y$60,COD_FIN!B33)</f>
        <v>0</v>
      </c>
      <c r="K33" s="125">
        <f t="shared" si="0"/>
        <v>0</v>
      </c>
      <c r="L33" s="33">
        <f>+COUNTIF(PROD_Jersey!$M$11:$M$60,COD_FIN!B33)</f>
        <v>0</v>
      </c>
      <c r="M33" s="33">
        <f>+COUNTIF(MER_Jersey!$Y$11:$Y$60,COD_FIN!B33)</f>
        <v>0</v>
      </c>
      <c r="N33" s="125">
        <f t="shared" si="1"/>
        <v>0</v>
      </c>
      <c r="O33" s="33">
        <f t="shared" si="2"/>
        <v>0</v>
      </c>
    </row>
    <row r="34" spans="1:30" hidden="1" x14ac:dyDescent="0.3">
      <c r="A34" s="258"/>
      <c r="B34" s="32" t="s">
        <v>322</v>
      </c>
      <c r="C34" s="193">
        <v>2330001</v>
      </c>
      <c r="D34" s="195" t="s">
        <v>321</v>
      </c>
      <c r="E34" s="195" t="s">
        <v>321</v>
      </c>
      <c r="F34" s="32">
        <v>2016</v>
      </c>
      <c r="G34" s="32">
        <v>5</v>
      </c>
      <c r="I34" s="129">
        <f>+COUNTIF(PROD_Holstein!$L$11:$L$60,COD_FIN!B34)</f>
        <v>0</v>
      </c>
      <c r="J34" s="129">
        <f>+COUNTIF(MER_Holstein!$Y$11:$Y$60,COD_FIN!B34)</f>
        <v>0</v>
      </c>
      <c r="K34" s="125">
        <f t="shared" si="0"/>
        <v>0</v>
      </c>
      <c r="L34" s="33">
        <f>+COUNTIF(PROD_Jersey!$M$11:$M$60,COD_FIN!B34)</f>
        <v>0</v>
      </c>
      <c r="M34" s="33">
        <f>+COUNTIF(MER_Jersey!$Y$11:$Y$60,COD_FIN!B34)</f>
        <v>0</v>
      </c>
      <c r="N34" s="125">
        <f t="shared" si="1"/>
        <v>0</v>
      </c>
      <c r="O34" s="33">
        <f t="shared" si="2"/>
        <v>0</v>
      </c>
    </row>
    <row r="35" spans="1:30" x14ac:dyDescent="0.3">
      <c r="A35" s="258"/>
      <c r="B35" s="32" t="s">
        <v>399</v>
      </c>
      <c r="C35" s="193">
        <v>2500001</v>
      </c>
      <c r="D35" s="313" t="s">
        <v>397</v>
      </c>
      <c r="E35" s="313" t="s">
        <v>398</v>
      </c>
      <c r="F35" s="32">
        <v>2017</v>
      </c>
      <c r="G35" s="32">
        <v>8</v>
      </c>
      <c r="I35" s="129">
        <f>+COUNTIF(PROD_Holstein!$L$11:$L$60,COD_FIN!B35)</f>
        <v>3</v>
      </c>
      <c r="J35" s="129">
        <f>+COUNTIF(MER_Holstein!$Y$11:$Y$60,COD_FIN!B35)</f>
        <v>6</v>
      </c>
      <c r="K35" s="125">
        <f t="shared" ref="K35" si="6">+I35+J35</f>
        <v>9</v>
      </c>
      <c r="L35" s="33">
        <f>+COUNTIF(PROD_Jersey!$M$11:$M$60,COD_FIN!B35)</f>
        <v>0</v>
      </c>
      <c r="M35" s="33">
        <f>+COUNTIF(MER_Jersey!$Y$11:$Y$60,COD_FIN!B35)</f>
        <v>0</v>
      </c>
      <c r="N35" s="125">
        <f t="shared" ref="N35" si="7">+L35+M35</f>
        <v>0</v>
      </c>
      <c r="O35" s="33">
        <f t="shared" ref="O35" si="8">+SUM(I35:J35,L35:M35)</f>
        <v>9</v>
      </c>
    </row>
    <row r="36" spans="1:30" hidden="1" x14ac:dyDescent="0.3">
      <c r="A36" s="258"/>
      <c r="B36" s="32" t="s">
        <v>48</v>
      </c>
      <c r="C36" s="121">
        <v>2580001</v>
      </c>
      <c r="D36" s="195" t="s">
        <v>212</v>
      </c>
      <c r="E36" s="195" t="s">
        <v>213</v>
      </c>
      <c r="F36" s="32">
        <v>2016</v>
      </c>
      <c r="G36" s="32">
        <v>7</v>
      </c>
      <c r="I36" s="129">
        <f>+COUNTIF(PROD_Holstein!$L$11:$L$60,COD_FIN!B36)</f>
        <v>0</v>
      </c>
      <c r="J36" s="129">
        <f>+COUNTIF(MER_Holstein!$Y$11:$Y$60,COD_FIN!B36)</f>
        <v>0</v>
      </c>
      <c r="K36" s="125">
        <f t="shared" si="0"/>
        <v>0</v>
      </c>
      <c r="L36" s="33">
        <f>+COUNTIF(PROD_Jersey!$M$11:$M$60,COD_FIN!B36)</f>
        <v>0</v>
      </c>
      <c r="M36" s="33">
        <f>+COUNTIF(MER_Jersey!$Y$11:$Y$60,COD_FIN!B36)</f>
        <v>0</v>
      </c>
      <c r="N36" s="125">
        <f t="shared" si="1"/>
        <v>0</v>
      </c>
      <c r="O36" s="33">
        <f t="shared" si="2"/>
        <v>0</v>
      </c>
    </row>
    <row r="37" spans="1:30" s="268" customFormat="1" x14ac:dyDescent="0.3">
      <c r="A37" s="258"/>
      <c r="B37" s="268" t="s">
        <v>363</v>
      </c>
      <c r="C37" s="267">
        <v>2660001</v>
      </c>
      <c r="D37" s="269" t="s">
        <v>362</v>
      </c>
      <c r="E37" s="269" t="s">
        <v>367</v>
      </c>
      <c r="F37" s="268">
        <v>2017</v>
      </c>
      <c r="G37" s="268">
        <v>5</v>
      </c>
      <c r="H37" s="270"/>
      <c r="I37" s="271">
        <f>+COUNTIF(PROD_Holstein!$L$11:$L$60,COD_FIN!B37)</f>
        <v>1</v>
      </c>
      <c r="J37" s="271">
        <f>+COUNTIF(MER_Holstein!$Y$11:$Y$60,COD_FIN!B37)</f>
        <v>0</v>
      </c>
      <c r="K37" s="272">
        <f t="shared" si="0"/>
        <v>1</v>
      </c>
      <c r="L37" s="273">
        <f>+COUNTIF(PROD_Jersey!$M$11:$M$60,COD_FIN!B37)</f>
        <v>0</v>
      </c>
      <c r="M37" s="273">
        <f>+COUNTIF(MER_Jersey!$Y$11:$Y$60,COD_FIN!B37)</f>
        <v>0</v>
      </c>
      <c r="N37" s="272">
        <f t="shared" si="1"/>
        <v>0</v>
      </c>
      <c r="O37" s="273">
        <f t="shared" si="2"/>
        <v>1</v>
      </c>
    </row>
    <row r="38" spans="1:30" s="268" customFormat="1" hidden="1" x14ac:dyDescent="0.3">
      <c r="A38" s="258"/>
      <c r="B38" s="32" t="s">
        <v>313</v>
      </c>
      <c r="C38" s="121">
        <v>2750001</v>
      </c>
      <c r="D38" s="195" t="s">
        <v>311</v>
      </c>
      <c r="E38" s="195" t="s">
        <v>312</v>
      </c>
      <c r="F38" s="32">
        <v>2017</v>
      </c>
      <c r="G38" s="32">
        <v>2</v>
      </c>
      <c r="H38" s="196"/>
      <c r="I38" s="129">
        <f>+COUNTIF(PROD_Holstein!$L$11:$L$60,COD_FIN!B38)</f>
        <v>0</v>
      </c>
      <c r="J38" s="129">
        <f>+COUNTIF(MER_Holstein!$Y$11:$Y$60,COD_FIN!B38)</f>
        <v>0</v>
      </c>
      <c r="K38" s="125">
        <f t="shared" si="0"/>
        <v>0</v>
      </c>
      <c r="L38" s="33">
        <f>+COUNTIF(PROD_Jersey!$M$11:$M$60,COD_FIN!B38)</f>
        <v>0</v>
      </c>
      <c r="M38" s="33">
        <f>+COUNTIF(MER_Jersey!$Y$11:$Y$60,COD_FIN!B38)</f>
        <v>0</v>
      </c>
      <c r="N38" s="125">
        <f t="shared" si="1"/>
        <v>0</v>
      </c>
      <c r="O38" s="33">
        <f t="shared" si="2"/>
        <v>0</v>
      </c>
      <c r="P38" s="32"/>
      <c r="Q38" s="32"/>
      <c r="R38" s="32"/>
      <c r="S38" s="32"/>
      <c r="T38" s="32"/>
      <c r="U38" s="32"/>
      <c r="V38" s="32"/>
      <c r="W38" s="32"/>
      <c r="X38" s="32"/>
      <c r="Y38" s="32"/>
      <c r="Z38" s="32"/>
      <c r="AA38" s="32"/>
      <c r="AB38" s="32"/>
      <c r="AC38" s="32"/>
      <c r="AD38" s="32"/>
    </row>
    <row r="39" spans="1:30" s="268" customFormat="1" hidden="1" x14ac:dyDescent="0.3">
      <c r="A39" s="258"/>
      <c r="B39" s="268" t="s">
        <v>230</v>
      </c>
      <c r="C39" s="267">
        <v>2760001</v>
      </c>
      <c r="D39" s="269" t="s">
        <v>214</v>
      </c>
      <c r="E39" s="269" t="s">
        <v>215</v>
      </c>
      <c r="F39" s="268">
        <v>2017</v>
      </c>
      <c r="G39" s="268">
        <v>1</v>
      </c>
      <c r="H39" s="270"/>
      <c r="I39" s="271">
        <f>+COUNTIF(PROD_Holstein!$L$11:$L$60,COD_FIN!B39)</f>
        <v>0</v>
      </c>
      <c r="J39" s="271">
        <f>+COUNTIF(MER_Holstein!$Y$11:$Y$60,COD_FIN!B39)</f>
        <v>0</v>
      </c>
      <c r="K39" s="272">
        <f t="shared" ref="K39:K59" si="9">+I39+J39</f>
        <v>0</v>
      </c>
      <c r="L39" s="273">
        <f>+COUNTIF(PROD_Jersey!$M$11:$M$60,COD_FIN!B39)</f>
        <v>0</v>
      </c>
      <c r="M39" s="273">
        <f>+COUNTIF(MER_Jersey!$Y$11:$Y$60,COD_FIN!B39)</f>
        <v>0</v>
      </c>
      <c r="N39" s="272">
        <f t="shared" ref="N39:N59" si="10">+L39+M39</f>
        <v>0</v>
      </c>
      <c r="O39" s="273">
        <f t="shared" ref="O39:O59" si="11">+SUM(I39:J39,L39:M39)</f>
        <v>0</v>
      </c>
    </row>
    <row r="40" spans="1:30" s="268" customFormat="1" x14ac:dyDescent="0.3">
      <c r="A40" s="258"/>
      <c r="B40" s="268" t="s">
        <v>47</v>
      </c>
      <c r="C40" s="267">
        <v>2840001</v>
      </c>
      <c r="D40" s="269" t="s">
        <v>216</v>
      </c>
      <c r="E40" s="269" t="s">
        <v>217</v>
      </c>
      <c r="F40" s="268">
        <v>2017</v>
      </c>
      <c r="G40" s="268">
        <v>8</v>
      </c>
      <c r="H40" s="270"/>
      <c r="I40" s="271">
        <f>+COUNTIF(PROD_Holstein!$L$11:$L$60,COD_FIN!B40)</f>
        <v>4</v>
      </c>
      <c r="J40" s="271">
        <f>+COUNTIF(MER_Holstein!$Y$11:$Y$60,COD_FIN!B40)</f>
        <v>5</v>
      </c>
      <c r="K40" s="272">
        <f t="shared" si="9"/>
        <v>9</v>
      </c>
      <c r="L40" s="273">
        <f>+COUNTIF(PROD_Jersey!$M$11:$M$60,COD_FIN!B40)</f>
        <v>0</v>
      </c>
      <c r="M40" s="273">
        <f>+COUNTIF(MER_Jersey!$Y$11:$Y$60,COD_FIN!B40)</f>
        <v>0</v>
      </c>
      <c r="N40" s="272">
        <f t="shared" si="10"/>
        <v>0</v>
      </c>
      <c r="O40" s="273">
        <f t="shared" si="11"/>
        <v>9</v>
      </c>
    </row>
    <row r="41" spans="1:30" x14ac:dyDescent="0.3">
      <c r="A41" s="258"/>
      <c r="B41" s="32" t="s">
        <v>264</v>
      </c>
      <c r="C41" s="121">
        <v>2850002</v>
      </c>
      <c r="D41" s="195" t="s">
        <v>253</v>
      </c>
      <c r="E41" s="195" t="s">
        <v>254</v>
      </c>
      <c r="F41" s="32">
        <v>2016</v>
      </c>
      <c r="G41" s="32">
        <v>10</v>
      </c>
      <c r="I41" s="129">
        <f>+COUNTIF(PROD_Holstein!$L$11:$L$60,COD_FIN!B41)</f>
        <v>0</v>
      </c>
      <c r="J41" s="129">
        <f>+COUNTIF(MER_Holstein!$Y$11:$Y$60,COD_FIN!B41)</f>
        <v>0</v>
      </c>
      <c r="K41" s="125">
        <f t="shared" si="9"/>
        <v>0</v>
      </c>
      <c r="L41" s="33">
        <f>+COUNTIF(PROD_Jersey!$M$11:$M$60,COD_FIN!B41)</f>
        <v>0</v>
      </c>
      <c r="M41" s="33">
        <f>+COUNTIF(MER_Jersey!$Y$11:$Y$60,COD_FIN!B41)</f>
        <v>4</v>
      </c>
      <c r="N41" s="125">
        <f t="shared" si="10"/>
        <v>4</v>
      </c>
      <c r="O41" s="33">
        <f t="shared" si="11"/>
        <v>4</v>
      </c>
    </row>
    <row r="42" spans="1:30" x14ac:dyDescent="0.3">
      <c r="A42" s="258"/>
      <c r="B42" s="32" t="s">
        <v>391</v>
      </c>
      <c r="C42" s="121">
        <v>3010001</v>
      </c>
      <c r="D42" s="195" t="s">
        <v>389</v>
      </c>
      <c r="E42" s="195" t="s">
        <v>390</v>
      </c>
      <c r="F42" s="32">
        <v>2017</v>
      </c>
      <c r="G42" s="32">
        <v>7</v>
      </c>
      <c r="I42" s="129">
        <f>+COUNTIF(PROD_Holstein!$L$11:$L$60,COD_FIN!B42)</f>
        <v>0</v>
      </c>
      <c r="J42" s="129">
        <f>+COUNTIF(MER_Holstein!$Y$11:$Y$60,COD_FIN!B42)</f>
        <v>1</v>
      </c>
      <c r="K42" s="125">
        <f t="shared" si="9"/>
        <v>1</v>
      </c>
      <c r="L42" s="33">
        <f>+COUNTIF(PROD_Jersey!$M$11:$M$60,COD_FIN!B42)</f>
        <v>0</v>
      </c>
      <c r="M42" s="33">
        <f>+COUNTIF(MER_Jersey!$Y$11:$Y$60,COD_FIN!B42)</f>
        <v>0</v>
      </c>
      <c r="N42" s="125">
        <f t="shared" si="10"/>
        <v>0</v>
      </c>
      <c r="O42" s="33">
        <f t="shared" si="11"/>
        <v>1</v>
      </c>
    </row>
    <row r="43" spans="1:30" hidden="1" x14ac:dyDescent="0.3">
      <c r="A43" s="258"/>
      <c r="B43" s="32" t="s">
        <v>265</v>
      </c>
      <c r="C43" s="121">
        <v>3040001</v>
      </c>
      <c r="D43" s="195" t="s">
        <v>218</v>
      </c>
      <c r="E43" s="195" t="s">
        <v>219</v>
      </c>
      <c r="F43" s="32">
        <v>2013</v>
      </c>
      <c r="G43" s="32">
        <v>6</v>
      </c>
      <c r="I43" s="129">
        <f>+COUNTIF(PROD_Holstein!$L$11:$L$60,COD_FIN!B43)</f>
        <v>0</v>
      </c>
      <c r="J43" s="129">
        <f>+COUNTIF(MER_Holstein!$Y$11:$Y$60,COD_FIN!B43)</f>
        <v>0</v>
      </c>
      <c r="K43" s="125">
        <f t="shared" si="9"/>
        <v>0</v>
      </c>
      <c r="L43" s="33">
        <f>+COUNTIF(PROD_Jersey!$M$11:$M$60,COD_FIN!B43)</f>
        <v>0</v>
      </c>
      <c r="M43" s="33">
        <f>+COUNTIF(MER_Jersey!$Y$11:$Y$60,COD_FIN!B43)</f>
        <v>0</v>
      </c>
      <c r="N43" s="125">
        <f t="shared" si="10"/>
        <v>0</v>
      </c>
      <c r="O43" s="33">
        <f t="shared" si="11"/>
        <v>0</v>
      </c>
    </row>
    <row r="44" spans="1:30" x14ac:dyDescent="0.3">
      <c r="A44" s="258"/>
      <c r="B44" s="32" t="s">
        <v>325</v>
      </c>
      <c r="C44" s="121">
        <v>3180001</v>
      </c>
      <c r="D44" s="195" t="s">
        <v>323</v>
      </c>
      <c r="E44" s="195" t="s">
        <v>324</v>
      </c>
      <c r="F44" s="32">
        <v>2017</v>
      </c>
      <c r="G44" s="32">
        <v>3</v>
      </c>
      <c r="I44" s="129">
        <f>+COUNTIF(PROD_Holstein!$L$11:$L$60,COD_FIN!B44)</f>
        <v>4</v>
      </c>
      <c r="J44" s="129">
        <f>+COUNTIF(MER_Holstein!$Y$11:$Y$60,COD_FIN!B44)</f>
        <v>0</v>
      </c>
      <c r="K44" s="125">
        <f t="shared" si="9"/>
        <v>4</v>
      </c>
      <c r="L44" s="33">
        <f>+COUNTIF(PROD_Jersey!$M$11:$M$60,COD_FIN!B44)</f>
        <v>0</v>
      </c>
      <c r="M44" s="33">
        <f>+COUNTIF(MER_Jersey!$Y$11:$Y$60,COD_FIN!B44)</f>
        <v>0</v>
      </c>
      <c r="N44" s="125">
        <f t="shared" si="10"/>
        <v>0</v>
      </c>
      <c r="O44" s="33">
        <f t="shared" si="11"/>
        <v>4</v>
      </c>
    </row>
    <row r="45" spans="1:30" s="268" customFormat="1" x14ac:dyDescent="0.3">
      <c r="A45" s="258"/>
      <c r="B45" s="268" t="s">
        <v>49</v>
      </c>
      <c r="C45" s="267">
        <v>3600001</v>
      </c>
      <c r="D45" s="269" t="s">
        <v>220</v>
      </c>
      <c r="E45" s="269" t="s">
        <v>221</v>
      </c>
      <c r="F45" s="268">
        <v>2017</v>
      </c>
      <c r="G45" s="268">
        <v>8</v>
      </c>
      <c r="H45" s="270"/>
      <c r="I45" s="271">
        <f>+COUNTIF(PROD_Holstein!$L$11:$L$60,COD_FIN!B45)</f>
        <v>10</v>
      </c>
      <c r="J45" s="271">
        <f>+COUNTIF(MER_Holstein!$Y$11:$Y$60,COD_FIN!B45)</f>
        <v>28</v>
      </c>
      <c r="K45" s="272">
        <f t="shared" si="9"/>
        <v>38</v>
      </c>
      <c r="L45" s="273">
        <f>+COUNTIF(PROD_Jersey!$M$11:$M$60,COD_FIN!B45)</f>
        <v>0</v>
      </c>
      <c r="M45" s="273">
        <f>+COUNTIF(MER_Jersey!$Y$11:$Y$60,COD_FIN!B45)</f>
        <v>0</v>
      </c>
      <c r="N45" s="272">
        <f t="shared" si="10"/>
        <v>0</v>
      </c>
      <c r="O45" s="273">
        <f t="shared" si="11"/>
        <v>38</v>
      </c>
    </row>
    <row r="46" spans="1:30" hidden="1" x14ac:dyDescent="0.3">
      <c r="A46" s="258"/>
      <c r="B46" s="32" t="s">
        <v>140</v>
      </c>
      <c r="C46" s="267">
        <v>3870014</v>
      </c>
      <c r="D46" s="195" t="s">
        <v>222</v>
      </c>
      <c r="E46" s="195" t="s">
        <v>223</v>
      </c>
      <c r="F46" s="32">
        <v>2016</v>
      </c>
      <c r="G46" s="32">
        <v>9</v>
      </c>
      <c r="I46" s="129">
        <f>+COUNTIF(PROD_Holstein!$L$11:$L$60,COD_FIN!B46)</f>
        <v>0</v>
      </c>
      <c r="J46" s="129">
        <f>+COUNTIF(MER_Holstein!$Y$11:$Y$60,COD_FIN!B46)</f>
        <v>0</v>
      </c>
      <c r="K46" s="125">
        <f t="shared" si="9"/>
        <v>0</v>
      </c>
      <c r="L46" s="33">
        <f>+COUNTIF(PROD_Jersey!$M$11:$M$60,COD_FIN!B46)</f>
        <v>0</v>
      </c>
      <c r="M46" s="33">
        <f>+COUNTIF(MER_Jersey!$Y$11:$Y$60,COD_FIN!B46)</f>
        <v>0</v>
      </c>
      <c r="N46" s="125">
        <f t="shared" si="10"/>
        <v>0</v>
      </c>
      <c r="O46" s="33">
        <f t="shared" si="11"/>
        <v>0</v>
      </c>
    </row>
    <row r="47" spans="1:30" hidden="1" x14ac:dyDescent="0.3">
      <c r="A47" s="258"/>
      <c r="B47" s="32" t="s">
        <v>266</v>
      </c>
      <c r="C47" s="121">
        <v>100970001</v>
      </c>
      <c r="D47" s="195" t="s">
        <v>238</v>
      </c>
      <c r="E47" s="195" t="s">
        <v>239</v>
      </c>
      <c r="F47" s="32">
        <v>2016</v>
      </c>
      <c r="G47" s="32">
        <v>5</v>
      </c>
      <c r="I47" s="129">
        <f>+COUNTIF(PROD_Holstein!$L$11:$L$60,COD_FIN!B47)</f>
        <v>0</v>
      </c>
      <c r="J47" s="129">
        <f>+COUNTIF(MER_Holstein!$Y$11:$Y$60,COD_FIN!B47)</f>
        <v>0</v>
      </c>
      <c r="K47" s="125">
        <f t="shared" si="9"/>
        <v>0</v>
      </c>
      <c r="L47" s="33">
        <f>+COUNTIF(PROD_Jersey!$M$11:$M$60,COD_FIN!B47)</f>
        <v>0</v>
      </c>
      <c r="M47" s="33">
        <f>+COUNTIF(MER_Jersey!$Y$11:$Y$60,COD_FIN!B47)</f>
        <v>0</v>
      </c>
      <c r="N47" s="125">
        <f t="shared" si="10"/>
        <v>0</v>
      </c>
      <c r="O47" s="33">
        <f t="shared" si="11"/>
        <v>0</v>
      </c>
    </row>
    <row r="48" spans="1:30" s="268" customFormat="1" x14ac:dyDescent="0.3">
      <c r="A48" s="258"/>
      <c r="B48" s="268" t="s">
        <v>61</v>
      </c>
      <c r="C48" s="267">
        <v>102960001</v>
      </c>
      <c r="D48" s="269" t="s">
        <v>334</v>
      </c>
      <c r="E48" s="269" t="s">
        <v>335</v>
      </c>
      <c r="F48" s="268">
        <v>2017</v>
      </c>
      <c r="G48" s="268">
        <v>3</v>
      </c>
      <c r="H48" s="270"/>
      <c r="I48" s="271">
        <f>+COUNTIF(PROD_Holstein!$L$11:$L$60,COD_FIN!B48)</f>
        <v>9</v>
      </c>
      <c r="J48" s="271">
        <f>+COUNTIF(MER_Holstein!$Y$11:$Y$60,COD_FIN!B48)</f>
        <v>4</v>
      </c>
      <c r="K48" s="272">
        <f t="shared" si="9"/>
        <v>13</v>
      </c>
      <c r="L48" s="273">
        <f>+COUNTIF(PROD_Jersey!$M$11:$M$60,COD_FIN!B48)</f>
        <v>3</v>
      </c>
      <c r="M48" s="273">
        <f>+COUNTIF(MER_Jersey!$Y$11:$Y$60,COD_FIN!B48)</f>
        <v>5</v>
      </c>
      <c r="N48" s="272">
        <f t="shared" si="10"/>
        <v>8</v>
      </c>
      <c r="O48" s="273">
        <f t="shared" si="11"/>
        <v>21</v>
      </c>
    </row>
    <row r="49" spans="1:30" x14ac:dyDescent="0.3">
      <c r="A49" s="258"/>
      <c r="B49" s="32" t="s">
        <v>267</v>
      </c>
      <c r="C49" s="121">
        <v>104890001</v>
      </c>
      <c r="D49" s="195" t="s">
        <v>240</v>
      </c>
      <c r="E49" s="195" t="s">
        <v>241</v>
      </c>
      <c r="F49" s="32">
        <v>2016</v>
      </c>
      <c r="G49" s="32">
        <v>11</v>
      </c>
      <c r="I49" s="129">
        <f>+COUNTIF(PROD_Holstein!$L$11:$L$60,COD_FIN!B49)</f>
        <v>0</v>
      </c>
      <c r="J49" s="129">
        <f>+COUNTIF(MER_Holstein!$Y$11:$Y$60,COD_FIN!B49)</f>
        <v>0</v>
      </c>
      <c r="K49" s="125">
        <f t="shared" si="9"/>
        <v>0</v>
      </c>
      <c r="L49" s="33">
        <f>+COUNTIF(PROD_Jersey!$M$11:$M$60,COD_FIN!B49)</f>
        <v>29</v>
      </c>
      <c r="M49" s="33">
        <f>+COUNTIF(MER_Jersey!$Y$11:$Y$60,COD_FIN!B49)</f>
        <v>0</v>
      </c>
      <c r="N49" s="125">
        <f t="shared" si="10"/>
        <v>29</v>
      </c>
      <c r="O49" s="33">
        <f t="shared" si="11"/>
        <v>29</v>
      </c>
    </row>
    <row r="50" spans="1:30" hidden="1" x14ac:dyDescent="0.3">
      <c r="A50" s="258"/>
      <c r="B50" s="32" t="s">
        <v>86</v>
      </c>
      <c r="C50" s="121">
        <v>104900001</v>
      </c>
      <c r="D50" s="195" t="s">
        <v>183</v>
      </c>
      <c r="E50" s="195" t="s">
        <v>184</v>
      </c>
      <c r="F50" s="32">
        <v>2017</v>
      </c>
      <c r="G50" s="32">
        <v>2</v>
      </c>
      <c r="I50" s="129">
        <f>+COUNTIF(PROD_Holstein!$L$11:$L$60,COD_FIN!B50)</f>
        <v>0</v>
      </c>
      <c r="J50" s="129">
        <f>+COUNTIF(MER_Holstein!$Y$11:$Y$60,COD_FIN!B50)</f>
        <v>0</v>
      </c>
      <c r="K50" s="125">
        <f t="shared" si="9"/>
        <v>0</v>
      </c>
      <c r="L50" s="33">
        <f>+COUNTIF(PROD_Jersey!$M$11:$M$60,COD_FIN!B50)</f>
        <v>0</v>
      </c>
      <c r="M50" s="33">
        <f>+COUNTIF(MER_Jersey!$Y$11:$Y$60,COD_FIN!B50)</f>
        <v>0</v>
      </c>
      <c r="N50" s="125">
        <f t="shared" si="10"/>
        <v>0</v>
      </c>
      <c r="O50" s="33">
        <f t="shared" si="11"/>
        <v>0</v>
      </c>
    </row>
    <row r="51" spans="1:30" hidden="1" x14ac:dyDescent="0.3">
      <c r="A51" s="258"/>
      <c r="B51" s="32" t="s">
        <v>231</v>
      </c>
      <c r="C51" s="121">
        <v>106050001</v>
      </c>
      <c r="D51" s="195" t="s">
        <v>185</v>
      </c>
      <c r="E51" s="195" t="s">
        <v>186</v>
      </c>
      <c r="F51" s="32">
        <v>2016</v>
      </c>
      <c r="G51" s="32">
        <v>11</v>
      </c>
      <c r="I51" s="129">
        <f>+COUNTIF(PROD_Holstein!$L$11:$L$60,COD_FIN!B51)</f>
        <v>0</v>
      </c>
      <c r="J51" s="129">
        <f>+COUNTIF(MER_Holstein!$Y$11:$Y$60,COD_FIN!B51)</f>
        <v>0</v>
      </c>
      <c r="K51" s="125">
        <f t="shared" si="9"/>
        <v>0</v>
      </c>
      <c r="L51" s="33">
        <f>+COUNTIF(PROD_Jersey!$M$11:$M$60,COD_FIN!B51)</f>
        <v>0</v>
      </c>
      <c r="M51" s="33">
        <f>+COUNTIF(MER_Jersey!$Y$11:$Y$60,COD_FIN!B51)</f>
        <v>0</v>
      </c>
      <c r="N51" s="125">
        <f t="shared" si="10"/>
        <v>0</v>
      </c>
      <c r="O51" s="33">
        <f t="shared" si="11"/>
        <v>0</v>
      </c>
    </row>
    <row r="52" spans="1:30" s="268" customFormat="1" x14ac:dyDescent="0.3">
      <c r="A52" s="258"/>
      <c r="B52" s="268" t="s">
        <v>54</v>
      </c>
      <c r="C52" s="267">
        <v>106500002</v>
      </c>
      <c r="D52" s="269" t="s">
        <v>187</v>
      </c>
      <c r="E52" s="269" t="s">
        <v>188</v>
      </c>
      <c r="F52" s="268">
        <v>2017</v>
      </c>
      <c r="G52" s="268">
        <v>8</v>
      </c>
      <c r="H52" s="270"/>
      <c r="I52" s="271">
        <f>+COUNTIF(PROD_Holstein!$L$11:$L$60,COD_FIN!B52)</f>
        <v>0</v>
      </c>
      <c r="J52" s="271">
        <f>+COUNTIF(MER_Holstein!$Y$11:$Y$60,COD_FIN!B52)</f>
        <v>2</v>
      </c>
      <c r="K52" s="272">
        <f t="shared" si="9"/>
        <v>2</v>
      </c>
      <c r="L52" s="273">
        <f>+COUNTIF(PROD_Jersey!$M$11:$M$60,COD_FIN!B52)</f>
        <v>0</v>
      </c>
      <c r="M52" s="273">
        <f>+COUNTIF(MER_Jersey!$Y$11:$Y$60,COD_FIN!B52)</f>
        <v>0</v>
      </c>
      <c r="N52" s="272">
        <f t="shared" si="10"/>
        <v>0</v>
      </c>
      <c r="O52" s="273">
        <f t="shared" si="11"/>
        <v>2</v>
      </c>
    </row>
    <row r="53" spans="1:30" x14ac:dyDescent="0.3">
      <c r="A53" s="258"/>
      <c r="B53" s="32" t="s">
        <v>232</v>
      </c>
      <c r="C53" s="121">
        <v>106500003</v>
      </c>
      <c r="D53" s="195" t="s">
        <v>189</v>
      </c>
      <c r="E53" s="195" t="s">
        <v>188</v>
      </c>
      <c r="F53" s="32">
        <v>2017</v>
      </c>
      <c r="G53" s="32">
        <v>8</v>
      </c>
      <c r="I53" s="129">
        <f>+COUNTIF(PROD_Holstein!$L$11:$L$60,COD_FIN!B53)</f>
        <v>0</v>
      </c>
      <c r="J53" s="129">
        <f>+COUNTIF(MER_Holstein!$Y$11:$Y$60,COD_FIN!B53)</f>
        <v>0</v>
      </c>
      <c r="K53" s="125">
        <f t="shared" si="9"/>
        <v>0</v>
      </c>
      <c r="L53" s="33">
        <f>+COUNTIF(PROD_Jersey!$M$11:$M$60,COD_FIN!B53)</f>
        <v>5</v>
      </c>
      <c r="M53" s="33">
        <f>+COUNTIF(MER_Jersey!$Y$11:$Y$60,COD_FIN!B53)</f>
        <v>2</v>
      </c>
      <c r="N53" s="125">
        <f t="shared" si="10"/>
        <v>7</v>
      </c>
      <c r="O53" s="33">
        <f t="shared" si="11"/>
        <v>7</v>
      </c>
    </row>
    <row r="54" spans="1:30" s="268" customFormat="1" x14ac:dyDescent="0.3">
      <c r="A54" s="258"/>
      <c r="B54" s="268" t="s">
        <v>85</v>
      </c>
      <c r="C54" s="267">
        <v>106500005</v>
      </c>
      <c r="D54" s="269" t="s">
        <v>84</v>
      </c>
      <c r="E54" s="269" t="s">
        <v>190</v>
      </c>
      <c r="F54" s="268">
        <v>2017</v>
      </c>
      <c r="G54" s="268">
        <v>8</v>
      </c>
      <c r="H54" s="270"/>
      <c r="I54" s="271">
        <f>+COUNTIF(PROD_Holstein!$L$11:$L$60,COD_FIN!B54)</f>
        <v>0</v>
      </c>
      <c r="J54" s="271">
        <f>+COUNTIF(MER_Holstein!$Y$11:$Y$60,COD_FIN!B54)</f>
        <v>0</v>
      </c>
      <c r="K54" s="272">
        <f t="shared" si="9"/>
        <v>0</v>
      </c>
      <c r="L54" s="273">
        <f>+COUNTIF(PROD_Jersey!$M$11:$M$60,COD_FIN!B54)</f>
        <v>1</v>
      </c>
      <c r="M54" s="273">
        <f>+COUNTIF(MER_Jersey!$Y$11:$Y$60,COD_FIN!B54)</f>
        <v>4</v>
      </c>
      <c r="N54" s="272">
        <f t="shared" si="10"/>
        <v>5</v>
      </c>
      <c r="O54" s="273">
        <f t="shared" si="11"/>
        <v>5</v>
      </c>
    </row>
    <row r="55" spans="1:30" s="268" customFormat="1" hidden="1" x14ac:dyDescent="0.3">
      <c r="A55" s="258"/>
      <c r="B55" s="268" t="s">
        <v>56</v>
      </c>
      <c r="C55" s="267">
        <v>106730001</v>
      </c>
      <c r="D55" s="269" t="s">
        <v>191</v>
      </c>
      <c r="E55" s="269" t="s">
        <v>192</v>
      </c>
      <c r="F55" s="268">
        <v>2016</v>
      </c>
      <c r="G55" s="268">
        <v>5</v>
      </c>
      <c r="H55" s="270"/>
      <c r="I55" s="271">
        <f>+COUNTIF(PROD_Holstein!$L$11:$L$60,COD_FIN!B55)</f>
        <v>0</v>
      </c>
      <c r="J55" s="271">
        <f>+COUNTIF(MER_Holstein!$Y$11:$Y$60,COD_FIN!B55)</f>
        <v>0</v>
      </c>
      <c r="K55" s="272">
        <f t="shared" si="9"/>
        <v>0</v>
      </c>
      <c r="L55" s="273">
        <f>+COUNTIF(PROD_Jersey!$M$11:$M$60,COD_FIN!B55)</f>
        <v>0</v>
      </c>
      <c r="M55" s="273">
        <f>+COUNTIF(MER_Jersey!$Y$11:$Y$60,COD_FIN!B55)</f>
        <v>0</v>
      </c>
      <c r="N55" s="272">
        <f t="shared" si="10"/>
        <v>0</v>
      </c>
      <c r="O55" s="273">
        <f t="shared" si="11"/>
        <v>0</v>
      </c>
    </row>
    <row r="56" spans="1:30" s="268" customFormat="1" hidden="1" x14ac:dyDescent="0.3">
      <c r="A56" s="32"/>
      <c r="B56" s="268" t="s">
        <v>326</v>
      </c>
      <c r="C56" s="267">
        <v>106820001</v>
      </c>
      <c r="D56" s="269" t="s">
        <v>327</v>
      </c>
      <c r="E56" s="269" t="s">
        <v>328</v>
      </c>
      <c r="F56" s="268">
        <v>2016</v>
      </c>
      <c r="G56" s="268">
        <v>3</v>
      </c>
      <c r="H56" s="270"/>
      <c r="I56" s="129">
        <f>+COUNTIF(PROD_Holstein!$L$11:$L$60,COD_FIN!B56)</f>
        <v>0</v>
      </c>
      <c r="J56" s="129">
        <f>+COUNTIF(MER_Holstein!$Y$11:$Y$60,COD_FIN!B56)</f>
        <v>0</v>
      </c>
      <c r="K56" s="125">
        <f t="shared" si="9"/>
        <v>0</v>
      </c>
      <c r="L56" s="33">
        <f>+COUNTIF(PROD_Jersey!$M$11:$M$60,COD_FIN!B56)</f>
        <v>0</v>
      </c>
      <c r="M56" s="33">
        <f>+COUNTIF(MER_Jersey!$Y$11:$Y$60,COD_FIN!B56)</f>
        <v>0</v>
      </c>
      <c r="N56" s="125">
        <f t="shared" si="10"/>
        <v>0</v>
      </c>
      <c r="O56" s="33">
        <f t="shared" si="11"/>
        <v>0</v>
      </c>
      <c r="P56" s="32"/>
      <c r="Q56" s="32"/>
      <c r="R56" s="32"/>
      <c r="S56" s="32"/>
      <c r="T56" s="32"/>
      <c r="U56" s="32"/>
      <c r="V56" s="32"/>
      <c r="W56" s="32"/>
      <c r="X56" s="32"/>
      <c r="Y56" s="32"/>
      <c r="Z56" s="32"/>
      <c r="AA56" s="32"/>
      <c r="AB56" s="32"/>
      <c r="AC56" s="32"/>
      <c r="AD56" s="32"/>
    </row>
    <row r="57" spans="1:30" x14ac:dyDescent="0.3">
      <c r="B57" s="32" t="s">
        <v>268</v>
      </c>
      <c r="C57" s="121">
        <v>107290003</v>
      </c>
      <c r="D57" s="195" t="s">
        <v>242</v>
      </c>
      <c r="E57" s="195" t="s">
        <v>243</v>
      </c>
      <c r="F57" s="32">
        <v>2016</v>
      </c>
      <c r="G57" s="32">
        <v>2</v>
      </c>
      <c r="I57" s="129">
        <f>+COUNTIF(PROD_Holstein!$L$11:$L$60,COD_FIN!B57)</f>
        <v>0</v>
      </c>
      <c r="J57" s="129">
        <f>+COUNTIF(MER_Holstein!$Y$11:$Y$60,COD_FIN!B57)</f>
        <v>0</v>
      </c>
      <c r="K57" s="125">
        <f t="shared" si="9"/>
        <v>0</v>
      </c>
      <c r="L57" s="33">
        <f>+COUNTIF(PROD_Jersey!$M$11:$M$60,COD_FIN!B57)</f>
        <v>2</v>
      </c>
      <c r="M57" s="33">
        <f>+COUNTIF(MER_Jersey!$Y$11:$Y$60,COD_FIN!B57)</f>
        <v>0</v>
      </c>
      <c r="N57" s="125">
        <f t="shared" si="10"/>
        <v>2</v>
      </c>
      <c r="O57" s="33">
        <f t="shared" si="11"/>
        <v>2</v>
      </c>
    </row>
    <row r="58" spans="1:30" s="268" customFormat="1" hidden="1" x14ac:dyDescent="0.3">
      <c r="A58" s="32"/>
      <c r="B58" s="268" t="s">
        <v>366</v>
      </c>
      <c r="C58" s="267">
        <v>108130002</v>
      </c>
      <c r="D58" s="269" t="s">
        <v>364</v>
      </c>
      <c r="E58" s="269" t="s">
        <v>365</v>
      </c>
      <c r="F58" s="268">
        <v>2016</v>
      </c>
      <c r="G58" s="268">
        <v>7</v>
      </c>
      <c r="H58" s="270"/>
      <c r="I58" s="129">
        <f>+COUNTIF(PROD_Holstein!$L$11:$L$60,COD_FIN!B58)</f>
        <v>0</v>
      </c>
      <c r="J58" s="129">
        <f>+COUNTIF(MER_Holstein!$Y$11:$Y$60,COD_FIN!B58)</f>
        <v>0</v>
      </c>
      <c r="K58" s="125">
        <f t="shared" si="9"/>
        <v>0</v>
      </c>
      <c r="L58" s="33">
        <f>+COUNTIF(PROD_Jersey!$M$11:$M$60,COD_FIN!B58)</f>
        <v>0</v>
      </c>
      <c r="M58" s="33">
        <f>+COUNTIF(MER_Jersey!$Y$11:$Y$60,COD_FIN!B58)</f>
        <v>0</v>
      </c>
      <c r="N58" s="125">
        <f t="shared" si="10"/>
        <v>0</v>
      </c>
      <c r="O58" s="33">
        <f t="shared" si="11"/>
        <v>0</v>
      </c>
      <c r="P58" s="32"/>
      <c r="Q58" s="32"/>
      <c r="R58" s="32"/>
      <c r="S58" s="32"/>
      <c r="T58" s="32"/>
      <c r="U58" s="32"/>
      <c r="V58" s="32"/>
      <c r="W58" s="32"/>
      <c r="X58" s="32"/>
      <c r="Y58" s="32"/>
      <c r="Z58" s="32"/>
      <c r="AA58" s="32"/>
      <c r="AB58" s="32"/>
      <c r="AC58" s="32"/>
      <c r="AD58" s="32"/>
    </row>
    <row r="59" spans="1:30" hidden="1" x14ac:dyDescent="0.3">
      <c r="B59" s="32" t="s">
        <v>261</v>
      </c>
      <c r="C59" s="121">
        <v>109330001</v>
      </c>
      <c r="D59" s="195" t="s">
        <v>246</v>
      </c>
      <c r="E59" s="195" t="s">
        <v>247</v>
      </c>
      <c r="F59" s="32">
        <v>2017</v>
      </c>
      <c r="G59" s="32">
        <v>6</v>
      </c>
      <c r="I59" s="129">
        <f>+COUNTIF(PROD_Holstein!$L$11:$L$60,COD_FIN!B59)</f>
        <v>0</v>
      </c>
      <c r="J59" s="129">
        <f>+COUNTIF(MER_Holstein!$Y$11:$Y$60,COD_FIN!B59)</f>
        <v>0</v>
      </c>
      <c r="K59" s="125">
        <f t="shared" si="9"/>
        <v>0</v>
      </c>
      <c r="L59" s="33">
        <f>+COUNTIF(PROD_Jersey!$M$11:$M$60,COD_FIN!B59)</f>
        <v>0</v>
      </c>
      <c r="M59" s="33">
        <f>+COUNTIF(MER_Jersey!$Y$11:$Y$60,COD_FIN!B59)</f>
        <v>0</v>
      </c>
      <c r="N59" s="125">
        <f t="shared" si="10"/>
        <v>0</v>
      </c>
      <c r="O59" s="33">
        <f t="shared" si="11"/>
        <v>0</v>
      </c>
    </row>
    <row r="60" spans="1:30" x14ac:dyDescent="0.3">
      <c r="I60" s="130">
        <f t="shared" ref="I60:N60" si="12">SUM(I5:I59)</f>
        <v>50</v>
      </c>
      <c r="J60" s="130">
        <f t="shared" si="12"/>
        <v>50</v>
      </c>
      <c r="K60" s="199">
        <f t="shared" si="12"/>
        <v>100</v>
      </c>
      <c r="L60" s="130">
        <f>SUM(L5:L59)</f>
        <v>50</v>
      </c>
      <c r="M60" s="130">
        <f t="shared" si="12"/>
        <v>50</v>
      </c>
      <c r="N60" s="199">
        <f t="shared" si="12"/>
        <v>100</v>
      </c>
      <c r="O60" s="130">
        <f>SUM(O5:O59)</f>
        <v>200</v>
      </c>
    </row>
    <row r="61" spans="1:30" x14ac:dyDescent="0.3">
      <c r="B61" s="33">
        <f>+COUNTA(B5:B59)</f>
        <v>55</v>
      </c>
      <c r="C61" s="33">
        <f>+COUNTA(C5:C59)</f>
        <v>55</v>
      </c>
    </row>
    <row r="62" spans="1:30" x14ac:dyDescent="0.3">
      <c r="B62" s="32" t="e">
        <f>+INDICE</f>
        <v>#NAME?</v>
      </c>
    </row>
    <row r="69" spans="4:5" ht="15" x14ac:dyDescent="0.3">
      <c r="D69" s="274"/>
      <c r="E69" s="274"/>
    </row>
    <row r="70" spans="4:5" ht="15" x14ac:dyDescent="0.3">
      <c r="D70" s="274"/>
      <c r="E70" s="274"/>
    </row>
    <row r="71" spans="4:5" ht="15" x14ac:dyDescent="0.3">
      <c r="D71" s="274"/>
      <c r="E71" s="274"/>
    </row>
    <row r="72" spans="4:5" ht="15" x14ac:dyDescent="0.3">
      <c r="D72" s="274"/>
      <c r="E72" s="274"/>
    </row>
    <row r="73" spans="4:5" ht="15" x14ac:dyDescent="0.3">
      <c r="D73" s="274"/>
      <c r="E73" s="274"/>
    </row>
    <row r="74" spans="4:5" ht="15" x14ac:dyDescent="0.3">
      <c r="D74" s="274"/>
      <c r="E74" s="274"/>
    </row>
    <row r="75" spans="4:5" ht="15" x14ac:dyDescent="0.3">
      <c r="D75" s="274"/>
      <c r="E75" s="274"/>
    </row>
    <row r="76" spans="4:5" ht="15" x14ac:dyDescent="0.3">
      <c r="D76" s="274"/>
      <c r="E76" s="274"/>
    </row>
    <row r="77" spans="4:5" ht="15" x14ac:dyDescent="0.3">
      <c r="D77" s="274"/>
      <c r="E77" s="274"/>
    </row>
    <row r="78" spans="4:5" ht="15" x14ac:dyDescent="0.3">
      <c r="D78" s="274"/>
      <c r="E78" s="274"/>
    </row>
    <row r="79" spans="4:5" ht="15" x14ac:dyDescent="0.3">
      <c r="D79" s="274"/>
      <c r="E79" s="274"/>
    </row>
    <row r="80" spans="4:5" ht="15" x14ac:dyDescent="0.3">
      <c r="D80" s="274"/>
      <c r="E80" s="274"/>
    </row>
  </sheetData>
  <sheetProtection autoFilter="0"/>
  <autoFilter ref="B4:O59">
    <filterColumn colId="13">
      <filters>
        <filter val="1"/>
        <filter val="15"/>
        <filter val="16"/>
        <filter val="2"/>
        <filter val="21"/>
        <filter val="29"/>
        <filter val="3"/>
        <filter val="38"/>
        <filter val="4"/>
        <filter val="5"/>
        <filter val="7"/>
        <filter val="8"/>
        <filter val="9"/>
      </filters>
    </filterColumn>
  </autoFilter>
  <sortState ref="A5:A54">
    <sortCondition ref="A5"/>
  </sortState>
  <mergeCells count="2">
    <mergeCell ref="I3:K3"/>
    <mergeCell ref="L3:N3"/>
  </mergeCells>
  <phoneticPr fontId="4" type="noConversion"/>
  <conditionalFormatting sqref="B5:B59">
    <cfRule type="duplicateValues" dxfId="2" priority="2"/>
    <cfRule type="duplicateValues" dxfId="1" priority="3"/>
  </conditionalFormatting>
  <conditionalFormatting sqref="C5:C59">
    <cfRule type="duplicateValues" dxfId="0" priority="1"/>
  </conditionalFormatting>
  <pageMargins left="0.75" right="0.75" top="1" bottom="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topLeftCell="K1" workbookViewId="0">
      <selection activeCell="M14" sqref="M14"/>
    </sheetView>
  </sheetViews>
  <sheetFormatPr baseColWidth="10" defaultRowHeight="15" x14ac:dyDescent="0.25"/>
  <cols>
    <col min="1" max="2" width="11.42578125" style="275" hidden="1" customWidth="1"/>
    <col min="3" max="3" width="14.85546875" style="275" hidden="1" customWidth="1"/>
    <col min="4" max="4" width="15.42578125" style="275" hidden="1" customWidth="1"/>
    <col min="5" max="5" width="13.5703125" style="275" hidden="1" customWidth="1"/>
    <col min="6" max="7" width="11.42578125" style="275" hidden="1" customWidth="1"/>
    <col min="8" max="8" width="23.140625" style="275" hidden="1" customWidth="1"/>
    <col min="9" max="10" width="11.42578125" style="275" hidden="1" customWidth="1"/>
    <col min="11" max="11" width="11.42578125" style="275" customWidth="1"/>
    <col min="12" max="16384" width="11.42578125" style="275"/>
  </cols>
  <sheetData>
    <row r="1" spans="2:5" x14ac:dyDescent="0.25">
      <c r="C1" s="275" t="s">
        <v>337</v>
      </c>
    </row>
    <row r="2" spans="2:5" x14ac:dyDescent="0.25">
      <c r="B2" s="275" t="s">
        <v>336</v>
      </c>
      <c r="C2" s="275" t="s">
        <v>338</v>
      </c>
      <c r="D2" s="275" t="s">
        <v>339</v>
      </c>
    </row>
    <row r="4" spans="2:5" x14ac:dyDescent="0.25">
      <c r="B4" s="275">
        <v>180001</v>
      </c>
      <c r="C4" s="275">
        <v>2018</v>
      </c>
      <c r="D4" s="275">
        <v>90660</v>
      </c>
    </row>
    <row r="5" spans="2:5" x14ac:dyDescent="0.25">
      <c r="B5" s="275">
        <v>180001</v>
      </c>
      <c r="C5" s="275">
        <v>2046</v>
      </c>
      <c r="D5" s="275">
        <v>92987</v>
      </c>
    </row>
    <row r="6" spans="2:5" x14ac:dyDescent="0.25">
      <c r="B6" s="275">
        <v>180001</v>
      </c>
      <c r="C6" s="275">
        <v>2047</v>
      </c>
      <c r="D6" s="275">
        <v>94876</v>
      </c>
    </row>
    <row r="7" spans="2:5" x14ac:dyDescent="0.25">
      <c r="B7" s="275">
        <v>180001</v>
      </c>
      <c r="C7" s="275">
        <v>2038</v>
      </c>
      <c r="D7" s="275" t="s">
        <v>396</v>
      </c>
    </row>
    <row r="8" spans="2:5" x14ac:dyDescent="0.25">
      <c r="C8" s="275">
        <v>6669</v>
      </c>
    </row>
    <row r="10" spans="2:5" x14ac:dyDescent="0.25">
      <c r="B10" s="275">
        <v>2750001</v>
      </c>
      <c r="C10" s="275">
        <v>973318</v>
      </c>
      <c r="D10" s="275" t="s">
        <v>125</v>
      </c>
    </row>
    <row r="12" spans="2:5" s="276" customFormat="1" x14ac:dyDescent="0.25">
      <c r="B12" s="276" t="s">
        <v>373</v>
      </c>
      <c r="C12" s="276" t="s">
        <v>374</v>
      </c>
      <c r="D12" s="276" t="s">
        <v>375</v>
      </c>
    </row>
    <row r="13" spans="2:5" s="276" customFormat="1" x14ac:dyDescent="0.25">
      <c r="B13" s="277">
        <v>106500002</v>
      </c>
      <c r="C13" s="278">
        <v>98068</v>
      </c>
      <c r="D13" s="276" t="s">
        <v>128</v>
      </c>
    </row>
    <row r="14" spans="2:5" s="276" customFormat="1" x14ac:dyDescent="0.25"/>
    <row r="15" spans="2:5" x14ac:dyDescent="0.25">
      <c r="D15" s="280"/>
    </row>
    <row r="16" spans="2:5" x14ac:dyDescent="0.25">
      <c r="B16" s="279">
        <v>3600001</v>
      </c>
      <c r="C16" s="275">
        <v>5395130872</v>
      </c>
      <c r="D16" s="280">
        <v>96195</v>
      </c>
      <c r="E16" s="281" t="s">
        <v>369</v>
      </c>
    </row>
    <row r="17" spans="2:5" x14ac:dyDescent="0.25">
      <c r="E17" s="275" t="s">
        <v>376</v>
      </c>
    </row>
    <row r="18" spans="2:5" x14ac:dyDescent="0.25">
      <c r="B18" s="279">
        <v>80001</v>
      </c>
      <c r="C18" s="280" t="s">
        <v>370</v>
      </c>
      <c r="D18" s="275">
        <v>8</v>
      </c>
      <c r="E18" s="275">
        <v>10735</v>
      </c>
    </row>
    <row r="19" spans="2:5" x14ac:dyDescent="0.25">
      <c r="B19" s="279">
        <v>80001</v>
      </c>
      <c r="C19" s="280" t="s">
        <v>371</v>
      </c>
      <c r="D19" s="275">
        <v>8</v>
      </c>
    </row>
    <row r="20" spans="2:5" x14ac:dyDescent="0.25">
      <c r="B20" s="279">
        <v>106500005</v>
      </c>
      <c r="C20" s="280" t="s">
        <v>372</v>
      </c>
      <c r="D20" s="275" t="s">
        <v>344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LEER </vt:lpstr>
      <vt:lpstr>Hoja1</vt:lpstr>
      <vt:lpstr>Hoja3</vt:lpstr>
      <vt:lpstr>PROD_Holstein</vt:lpstr>
      <vt:lpstr>MER_Holstein</vt:lpstr>
      <vt:lpstr>PROD_Jersey</vt:lpstr>
      <vt:lpstr>MER_Jersey</vt:lpstr>
      <vt:lpstr>COD_FIN</vt:lpstr>
      <vt:lpstr>REGISTRO_TOROS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cp:lastPrinted>2015-10-14T15:36:07Z</cp:lastPrinted>
  <dcterms:created xsi:type="dcterms:W3CDTF">2008-01-25T21:43:01Z</dcterms:created>
  <dcterms:modified xsi:type="dcterms:W3CDTF">2017-09-14T17:47:04Z</dcterms:modified>
</cp:coreProperties>
</file>