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mgen1903\web\vacas\"/>
    </mc:Choice>
  </mc:AlternateContent>
  <xr:revisionPtr revIDLastSave="0" documentId="13_ncr:1_{14155D7E-57B0-48A2-8202-98FB16BB00B9}" xr6:coauthVersionLast="36" xr6:coauthVersionMax="36" xr10:uidLastSave="{00000000-0000-0000-0000-000000000000}"/>
  <bookViews>
    <workbookView xWindow="7725" yWindow="-90" windowWidth="10710" windowHeight="7230" tabRatio="768" activeTab="3"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 name="REGISTRO_TOROS" sheetId="14" state="hidden"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COD_FIN!$B$4:$O$62</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91029"/>
  <pivotCaches>
    <pivotCache cacheId="55" r:id="rId10"/>
    <pivotCache cacheId="56" r:id="rId11"/>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3" i="10" l="1"/>
  <c r="B64" i="10" l="1"/>
  <c r="Y59" i="12" l="1"/>
  <c r="Z59" i="12"/>
  <c r="Y60" i="12"/>
  <c r="Z60" i="12"/>
  <c r="C64" i="10" l="1"/>
  <c r="Y52" i="12" l="1"/>
  <c r="Z52" i="12"/>
  <c r="Y53" i="12"/>
  <c r="Z53" i="12"/>
  <c r="Y54" i="12"/>
  <c r="Z54" i="12"/>
  <c r="Y55" i="12"/>
  <c r="Z55" i="12"/>
  <c r="Y56" i="12"/>
  <c r="Z56" i="12"/>
  <c r="Y57" i="12"/>
  <c r="Z57" i="12"/>
  <c r="Y58" i="12"/>
  <c r="Z58"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M11" i="11" l="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46" i="10" l="1"/>
  <c r="J46" i="10"/>
  <c r="I5" i="10"/>
  <c r="J6" i="10"/>
  <c r="J23" i="10"/>
  <c r="J39" i="10"/>
  <c r="J56" i="10"/>
  <c r="J22" i="10"/>
  <c r="J61" i="10"/>
  <c r="J20" i="10"/>
  <c r="J36" i="10"/>
  <c r="J53" i="10"/>
  <c r="J9" i="10"/>
  <c r="J26" i="10"/>
  <c r="J42" i="10"/>
  <c r="J21" i="10"/>
  <c r="J47" i="10"/>
  <c r="J7" i="10"/>
  <c r="J24" i="10"/>
  <c r="J40" i="10"/>
  <c r="J62" i="10"/>
  <c r="J30" i="10"/>
  <c r="J10" i="10"/>
  <c r="J27" i="10"/>
  <c r="J43" i="10"/>
  <c r="J58" i="10"/>
  <c r="J33" i="10"/>
  <c r="J29" i="10"/>
  <c r="J55" i="10"/>
  <c r="J31" i="10"/>
  <c r="J48" i="10"/>
  <c r="J45" i="10"/>
  <c r="J11" i="10"/>
  <c r="J44" i="10"/>
  <c r="J59" i="10"/>
  <c r="J34" i="10"/>
  <c r="J51" i="10"/>
  <c r="J60" i="10"/>
  <c r="J16" i="10"/>
  <c r="J32" i="10"/>
  <c r="J49" i="10"/>
  <c r="J13" i="10"/>
  <c r="J54" i="10"/>
  <c r="J19" i="10"/>
  <c r="J35" i="10"/>
  <c r="J52" i="10"/>
  <c r="J8" i="10"/>
  <c r="J25" i="10"/>
  <c r="J41" i="10"/>
  <c r="J57" i="10"/>
  <c r="J38" i="10"/>
  <c r="J17" i="10"/>
  <c r="J50" i="10"/>
  <c r="J14" i="10"/>
  <c r="J12" i="10"/>
  <c r="J28" i="10"/>
  <c r="J18" i="10"/>
  <c r="J37" i="10"/>
  <c r="I22" i="10"/>
  <c r="I38" i="10"/>
  <c r="I55" i="10"/>
  <c r="I13" i="10"/>
  <c r="I47" i="10"/>
  <c r="I31" i="10"/>
  <c r="I6" i="10"/>
  <c r="I23" i="10"/>
  <c r="I39" i="10"/>
  <c r="I56" i="10"/>
  <c r="I19" i="10"/>
  <c r="I52" i="10"/>
  <c r="I36" i="10"/>
  <c r="I10" i="10"/>
  <c r="I27" i="10"/>
  <c r="I43" i="10"/>
  <c r="I61" i="10"/>
  <c r="I24" i="10"/>
  <c r="I59" i="10"/>
  <c r="I37" i="10"/>
  <c r="I11" i="10"/>
  <c r="I28" i="10"/>
  <c r="I44" i="10"/>
  <c r="I57" i="10"/>
  <c r="I25" i="10"/>
  <c r="I14" i="10"/>
  <c r="I42" i="10"/>
  <c r="I16" i="10"/>
  <c r="I32" i="10"/>
  <c r="I49" i="10"/>
  <c r="I62" i="10"/>
  <c r="I30" i="10"/>
  <c r="I9" i="10"/>
  <c r="I48" i="10"/>
  <c r="I12" i="10"/>
  <c r="I29" i="10"/>
  <c r="I45" i="10"/>
  <c r="I58" i="10"/>
  <c r="I35" i="10"/>
  <c r="I20" i="10"/>
  <c r="I53" i="10"/>
  <c r="I17" i="10"/>
  <c r="I33" i="10"/>
  <c r="I50" i="10"/>
  <c r="I8" i="10"/>
  <c r="I40" i="10"/>
  <c r="I21" i="10"/>
  <c r="I54" i="10"/>
  <c r="I18" i="10"/>
  <c r="I34" i="10"/>
  <c r="I51" i="10"/>
  <c r="I7" i="10"/>
  <c r="I41" i="10"/>
  <c r="I26" i="10"/>
  <c r="I60"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15" i="10" l="1"/>
  <c r="L15" i="10"/>
  <c r="O15" i="10"/>
  <c r="M46" i="10"/>
  <c r="K46" i="10"/>
  <c r="L46" i="10"/>
  <c r="M7" i="10"/>
  <c r="M11" i="10"/>
  <c r="M16" i="10"/>
  <c r="M20" i="10"/>
  <c r="M24" i="10"/>
  <c r="M28" i="10"/>
  <c r="M32" i="10"/>
  <c r="M36" i="10"/>
  <c r="M40" i="10"/>
  <c r="M44" i="10"/>
  <c r="M49" i="10"/>
  <c r="M53" i="10"/>
  <c r="M57" i="10"/>
  <c r="M61" i="10"/>
  <c r="M19" i="10"/>
  <c r="M35" i="10"/>
  <c r="M48" i="10"/>
  <c r="M8" i="10"/>
  <c r="M12" i="10"/>
  <c r="M17" i="10"/>
  <c r="M21" i="10"/>
  <c r="M25" i="10"/>
  <c r="M29" i="10"/>
  <c r="M33" i="10"/>
  <c r="M37" i="10"/>
  <c r="M41" i="10"/>
  <c r="M45" i="10"/>
  <c r="M50" i="10"/>
  <c r="M54" i="10"/>
  <c r="M58" i="10"/>
  <c r="M62" i="10"/>
  <c r="M23" i="10"/>
  <c r="M31" i="10"/>
  <c r="M52" i="10"/>
  <c r="M9" i="10"/>
  <c r="M13" i="10"/>
  <c r="M18" i="10"/>
  <c r="M22" i="10"/>
  <c r="M26" i="10"/>
  <c r="M30" i="10"/>
  <c r="M34" i="10"/>
  <c r="M38" i="10"/>
  <c r="M42" i="10"/>
  <c r="M47" i="10"/>
  <c r="M51" i="10"/>
  <c r="M55" i="10"/>
  <c r="M59" i="10"/>
  <c r="M6" i="10"/>
  <c r="M10" i="10"/>
  <c r="M27" i="10"/>
  <c r="M39" i="10"/>
  <c r="M43" i="10"/>
  <c r="M56" i="10"/>
  <c r="M60" i="10"/>
  <c r="L8" i="10"/>
  <c r="L25" i="10"/>
  <c r="L41" i="10"/>
  <c r="N41" i="10" s="1"/>
  <c r="L60" i="10"/>
  <c r="L13" i="10"/>
  <c r="N13" i="10" s="1"/>
  <c r="L30" i="10"/>
  <c r="L47" i="10"/>
  <c r="L62" i="10"/>
  <c r="N62" i="10" s="1"/>
  <c r="L59" i="10"/>
  <c r="L26" i="10"/>
  <c r="L61" i="10"/>
  <c r="N61" i="10" s="1"/>
  <c r="L40" i="10"/>
  <c r="L11" i="10"/>
  <c r="L28" i="10"/>
  <c r="L44" i="10"/>
  <c r="N44" i="10" s="1"/>
  <c r="L48" i="10"/>
  <c r="L19" i="10"/>
  <c r="L35" i="10"/>
  <c r="L52" i="10"/>
  <c r="N52" i="10" s="1"/>
  <c r="L37" i="10"/>
  <c r="L9" i="10"/>
  <c r="L34" i="10"/>
  <c r="N34" i="10" s="1"/>
  <c r="L7" i="10"/>
  <c r="L24" i="10"/>
  <c r="L42" i="10"/>
  <c r="L17" i="10"/>
  <c r="L33" i="10"/>
  <c r="L50" i="10"/>
  <c r="L58" i="10"/>
  <c r="L22" i="10"/>
  <c r="L38" i="10"/>
  <c r="N38" i="10" s="1"/>
  <c r="L55" i="10"/>
  <c r="L45" i="10"/>
  <c r="L39" i="10"/>
  <c r="L12" i="10"/>
  <c r="N12" i="10" s="1"/>
  <c r="L29" i="10"/>
  <c r="L6" i="10"/>
  <c r="L56" i="10"/>
  <c r="L20" i="10"/>
  <c r="L36" i="10"/>
  <c r="N36" i="10" s="1"/>
  <c r="L53" i="10"/>
  <c r="L10" i="10"/>
  <c r="L27" i="10"/>
  <c r="L43" i="10"/>
  <c r="L57" i="10"/>
  <c r="N57" i="10" s="1"/>
  <c r="L54" i="10"/>
  <c r="L23" i="10"/>
  <c r="L51" i="10"/>
  <c r="L16" i="10"/>
  <c r="L32" i="10"/>
  <c r="L18" i="10"/>
  <c r="L21" i="10"/>
  <c r="L31" i="10"/>
  <c r="N31" i="10" s="1"/>
  <c r="L49" i="10"/>
  <c r="K54" i="10"/>
  <c r="K20" i="10"/>
  <c r="K30" i="10"/>
  <c r="K57" i="10"/>
  <c r="K43" i="10"/>
  <c r="K23" i="10"/>
  <c r="K60" i="10"/>
  <c r="K21" i="10"/>
  <c r="K35" i="10"/>
  <c r="K62" i="10"/>
  <c r="K44" i="10"/>
  <c r="K59" i="10"/>
  <c r="K27" i="10"/>
  <c r="K19" i="10"/>
  <c r="K6" i="10"/>
  <c r="K55" i="10"/>
  <c r="K26" i="10"/>
  <c r="K34" i="10"/>
  <c r="K40" i="10"/>
  <c r="K17" i="10"/>
  <c r="K58" i="10"/>
  <c r="K48" i="10"/>
  <c r="K49" i="10"/>
  <c r="K14" i="10"/>
  <c r="K28" i="10"/>
  <c r="K24" i="10"/>
  <c r="K10" i="10"/>
  <c r="K56" i="10"/>
  <c r="K31" i="10"/>
  <c r="K38" i="10"/>
  <c r="K7" i="10"/>
  <c r="K50" i="10"/>
  <c r="K29" i="10"/>
  <c r="K16" i="10"/>
  <c r="K37" i="10"/>
  <c r="K52" i="10"/>
  <c r="K13" i="10"/>
  <c r="K51" i="10"/>
  <c r="K33" i="10"/>
  <c r="K12" i="10"/>
  <c r="K42" i="10"/>
  <c r="K41" i="10"/>
  <c r="K18" i="10"/>
  <c r="K8" i="10"/>
  <c r="K53" i="10"/>
  <c r="K45" i="10"/>
  <c r="K9" i="10"/>
  <c r="K32" i="10"/>
  <c r="K25" i="10"/>
  <c r="K11" i="10"/>
  <c r="K61" i="10"/>
  <c r="K36" i="10"/>
  <c r="K39" i="10"/>
  <c r="K47" i="10"/>
  <c r="K22" i="10"/>
  <c r="M5" i="10"/>
  <c r="J5" i="10"/>
  <c r="L5" i="10"/>
  <c r="N15" i="10" l="1"/>
  <c r="N46" i="10"/>
  <c r="O46" i="10"/>
  <c r="N58" i="10"/>
  <c r="N11" i="10"/>
  <c r="N8" i="10"/>
  <c r="N18" i="10"/>
  <c r="N24" i="10"/>
  <c r="N37" i="10"/>
  <c r="N48" i="10"/>
  <c r="N40" i="10"/>
  <c r="N7" i="10"/>
  <c r="N54" i="10"/>
  <c r="N21" i="10"/>
  <c r="N51" i="10"/>
  <c r="N43" i="10"/>
  <c r="N29" i="10"/>
  <c r="N45" i="10"/>
  <c r="O19" i="10"/>
  <c r="O30" i="10"/>
  <c r="O50" i="10"/>
  <c r="O48" i="10"/>
  <c r="O40" i="10"/>
  <c r="O57" i="10"/>
  <c r="O34" i="10"/>
  <c r="O33" i="10"/>
  <c r="O14" i="10"/>
  <c r="O25" i="10"/>
  <c r="O21" i="10"/>
  <c r="O59" i="10"/>
  <c r="O42" i="10"/>
  <c r="O26" i="10"/>
  <c r="O9" i="10"/>
  <c r="O45" i="10"/>
  <c r="O32" i="10"/>
  <c r="O16" i="10"/>
  <c r="O11" i="10"/>
  <c r="N10" i="10"/>
  <c r="N33" i="10"/>
  <c r="N19" i="10"/>
  <c r="O47" i="10"/>
  <c r="O13" i="10"/>
  <c r="O23" i="10"/>
  <c r="O17" i="10"/>
  <c r="O35" i="10"/>
  <c r="O36" i="10"/>
  <c r="O20" i="10"/>
  <c r="O56" i="10"/>
  <c r="O55" i="10"/>
  <c r="O38" i="10"/>
  <c r="O22" i="10"/>
  <c r="O52" i="10"/>
  <c r="O41" i="10"/>
  <c r="O8" i="10"/>
  <c r="O28" i="10"/>
  <c r="O60" i="10"/>
  <c r="O62" i="10"/>
  <c r="O12" i="10"/>
  <c r="O29" i="10"/>
  <c r="O51" i="10"/>
  <c r="O37" i="10"/>
  <c r="O24" i="10"/>
  <c r="O58" i="10"/>
  <c r="O43" i="10"/>
  <c r="N23" i="10"/>
  <c r="N20" i="10"/>
  <c r="N55" i="10"/>
  <c r="N50" i="10"/>
  <c r="N53" i="10"/>
  <c r="N17" i="10"/>
  <c r="N35" i="10"/>
  <c r="N28" i="10"/>
  <c r="N25" i="10"/>
  <c r="N27" i="10"/>
  <c r="N60" i="10"/>
  <c r="N42" i="10"/>
  <c r="N9" i="10"/>
  <c r="N59" i="10"/>
  <c r="N49" i="10"/>
  <c r="N32" i="10"/>
  <c r="N56" i="10"/>
  <c r="N39" i="10"/>
  <c r="N47" i="10"/>
  <c r="N16" i="10"/>
  <c r="N6" i="10"/>
  <c r="N22" i="10"/>
  <c r="N26" i="10"/>
  <c r="N30" i="10"/>
  <c r="O54" i="10"/>
  <c r="O39" i="10"/>
  <c r="O61" i="10"/>
  <c r="O53" i="10"/>
  <c r="O18" i="10"/>
  <c r="O7" i="10"/>
  <c r="O31" i="10"/>
  <c r="O10" i="10"/>
  <c r="O49" i="10"/>
  <c r="O6" i="10"/>
  <c r="O27" i="10"/>
  <c r="O44" i="10"/>
  <c r="L63" i="10"/>
  <c r="O5" i="10"/>
  <c r="N5" i="10"/>
  <c r="K5" i="10"/>
  <c r="J63" i="10"/>
  <c r="M63" i="10"/>
  <c r="O63" i="10" l="1"/>
  <c r="N63" i="10"/>
  <c r="K63" i="10"/>
  <c r="A37" i="9" l="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C4"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t>
        </r>
      </text>
    </comment>
    <comment ref="C49" authorId="0" shapeId="0" xr:uid="{00000000-0006-0000-0700-000003000000}">
      <text>
        <r>
          <rPr>
            <b/>
            <sz val="9"/>
            <color indexed="81"/>
            <rFont val="Tahoma"/>
            <family val="2"/>
          </rPr>
          <t>BVL:</t>
        </r>
        <r>
          <rPr>
            <sz val="9"/>
            <color indexed="81"/>
            <rFont val="Tahoma"/>
            <family val="2"/>
          </rPr>
          <t xml:space="preserve">
ANTES 490016</t>
        </r>
      </text>
    </comment>
    <comment ref="C62" authorId="0" shapeId="0" xr:uid="{00000000-0006-0000-0700-000004000000}">
      <text>
        <r>
          <rPr>
            <b/>
            <sz val="9"/>
            <color indexed="81"/>
            <rFont val="Tahoma"/>
            <family val="2"/>
          </rPr>
          <t>BVL:</t>
        </r>
        <r>
          <rPr>
            <sz val="9"/>
            <color indexed="81"/>
            <rFont val="Tahoma"/>
            <family val="2"/>
          </rPr>
          <t xml:space="preserve">
ANTES 1690001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D13" authorId="0" shapeId="0" xr:uid="{00000000-0006-0000-0800-000001000000}">
      <text>
        <r>
          <rPr>
            <b/>
            <sz val="9"/>
            <color indexed="81"/>
            <rFont val="Tahoma"/>
            <family val="2"/>
          </rPr>
          <t>BVL:</t>
        </r>
        <r>
          <rPr>
            <sz val="9"/>
            <color indexed="81"/>
            <rFont val="Tahoma"/>
            <family val="2"/>
          </rPr>
          <t xml:space="preserve">
NO EXISTE?</t>
        </r>
      </text>
    </comment>
    <comment ref="E18" authorId="0" shapeId="0" xr:uid="{00000000-0006-0000-0800-000002000000}">
      <text>
        <r>
          <rPr>
            <b/>
            <sz val="9"/>
            <color indexed="81"/>
            <rFont val="Tahoma"/>
            <family val="2"/>
          </rPr>
          <t>BVL:</t>
        </r>
        <r>
          <rPr>
            <sz val="9"/>
            <color indexed="81"/>
            <rFont val="Tahoma"/>
            <family val="2"/>
          </rPr>
          <t xml:space="preserve">
FALTA UN NÚMERO POSIBLEMENTE
</t>
        </r>
      </text>
    </comment>
  </commentList>
</comments>
</file>

<file path=xl/sharedStrings.xml><?xml version="1.0" encoding="utf-8"?>
<sst xmlns="http://schemas.openxmlformats.org/spreadsheetml/2006/main" count="696" uniqueCount="449">
  <si>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</si>
  <si>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</si>
  <si>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</si>
  <si>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</si>
  <si>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</si>
  <si>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</si>
  <si>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</si>
  <si>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</si>
  <si>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</si>
  <si>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</si>
  <si>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</si>
  <si>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</si>
  <si>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</si>
  <si>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</si>
  <si>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</si>
  <si>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</si>
  <si>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</si>
  <si>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</si>
  <si>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</si>
  <si>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</si>
  <si>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</si>
  <si>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</si>
  <si>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</si>
  <si>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</si>
  <si>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</si>
  <si>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</si>
  <si>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</si>
  <si>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</si>
  <si>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</si>
  <si>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</si>
  <si>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</si>
  <si>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</si>
  <si>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</si>
  <si>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</si>
  <si>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</si>
  <si>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</si>
  <si>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</si>
  <si>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</si>
  <si>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</si>
  <si>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</si>
  <si>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</si>
  <si>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</si>
  <si>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</si>
  <si>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</si>
  <si>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</si>
  <si>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</si>
  <si>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</si>
  <si>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</si>
  <si>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</si>
  <si>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</si>
  <si>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</si>
  <si>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</si>
  <si>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</si>
  <si>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</si>
  <si>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</si>
  <si>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</si>
  <si>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</si>
  <si>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</si>
  <si>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</si>
  <si>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</si>
  <si>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</si>
  <si>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</si>
  <si>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</si>
  <si>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</si>
  <si>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</si>
  <si>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</si>
  <si>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</si>
  <si>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</si>
  <si>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</si>
  <si>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</si>
  <si>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</si>
  <si>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</si>
  <si>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</si>
  <si>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</si>
  <si>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</si>
  <si>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</si>
  <si>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</si>
  <si>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</si>
  <si>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</si>
  <si>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</si>
  <si>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</si>
  <si>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</si>
  <si>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</si>
  <si>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</si>
  <si>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</si>
  <si>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</si>
  <si>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</si>
  <si>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</si>
  <si>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</si>
  <si>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</si>
  <si>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</si>
  <si>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</si>
  <si>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</si>
  <si>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</si>
  <si>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</si>
  <si>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</si>
  <si>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</si>
  <si>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</si>
  <si>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</si>
  <si>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</si>
  <si>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</si>
  <si>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</si>
  <si>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</si>
  <si>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</si>
  <si>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</si>
  <si>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</si>
  <si>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</si>
  <si>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</si>
  <si>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</si>
  <si>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</si>
  <si>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</si>
  <si>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</si>
  <si>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</si>
  <si>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</si>
  <si>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</si>
  <si>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</si>
  <si>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</si>
  <si>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</si>
  <si>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</si>
  <si>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</si>
  <si>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</si>
  <si>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</si>
  <si>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</si>
  <si>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</si>
  <si>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</si>
  <si>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</si>
  <si>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</si>
  <si>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</si>
  <si>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</si>
  <si>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</si>
  <si>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</si>
  <si>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</si>
  <si>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</si>
  <si>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</si>
  <si>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</si>
  <si>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</si>
  <si>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</si>
  <si>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</si>
  <si>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</si>
  <si>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</si>
  <si>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</si>
  <si>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</si>
  <si>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</si>
  <si>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</si>
  <si>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</si>
  <si>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</si>
  <si>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</si>
  <si>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</si>
  <si>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</si>
  <si>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</si>
  <si>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</si>
  <si>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</si>
  <si>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</si>
  <si>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</si>
  <si>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</si>
  <si>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</si>
  <si>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</si>
  <si>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</si>
  <si>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</si>
  <si>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</si>
  <si>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</si>
  <si>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</si>
  <si>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</si>
  <si>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</si>
  <si>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</si>
  <si>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</si>
  <si>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</si>
  <si>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</si>
  <si>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</si>
  <si>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</si>
  <si>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</si>
  <si>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</si>
  <si>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</si>
  <si>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</si>
  <si>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</si>
  <si>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</si>
  <si>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001JE00604</t>
  </si>
  <si>
    <t>097JE00534</t>
  </si>
  <si>
    <t>014JE00446</t>
  </si>
  <si>
    <t>029JE03241</t>
  </si>
  <si>
    <t>007JE00605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</si>
  <si>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</si>
  <si>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</si>
  <si>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</si>
  <si>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</si>
  <si>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</si>
  <si>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</si>
  <si>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</si>
  <si>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</si>
  <si>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</si>
  <si>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</si>
  <si>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</si>
  <si>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</si>
  <si>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</si>
  <si>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</si>
  <si>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</si>
  <si>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</si>
  <si>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</si>
  <si>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</si>
  <si>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</si>
  <si>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</si>
  <si>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</si>
  <si>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</si>
  <si>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</si>
  <si>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</si>
  <si>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</si>
  <si>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</si>
  <si>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</si>
  <si>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</si>
  <si>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</si>
  <si>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</si>
  <si>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</si>
  <si>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</si>
  <si>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</si>
  <si>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</si>
  <si>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</si>
  <si>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</si>
  <si>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</si>
  <si>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</si>
  <si>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</si>
  <si>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</si>
  <si>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</si>
  <si>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</si>
  <si>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</si>
  <si>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</si>
  <si>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</si>
  <si>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</si>
  <si>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</si>
  <si>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</si>
  <si>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</si>
  <si>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</si>
  <si>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</si>
  <si>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</si>
  <si>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</si>
  <si>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</si>
  <si>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</si>
  <si>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</si>
  <si>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</si>
  <si>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</si>
  <si>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</si>
  <si>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</si>
  <si>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</si>
  <si>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</si>
  <si>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</si>
  <si>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</si>
  <si>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</si>
  <si>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</si>
  <si>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</si>
  <si>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</si>
  <si>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</si>
  <si>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</si>
  <si>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</si>
  <si>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</si>
  <si>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</si>
  <si>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</si>
  <si>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</si>
  <si>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</si>
  <si>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</si>
  <si>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</si>
  <si>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</si>
  <si>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</si>
  <si>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</si>
  <si>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</si>
  <si>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</si>
  <si>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</si>
  <si>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</si>
  <si>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</si>
  <si>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</si>
  <si>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</si>
  <si>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</si>
  <si>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</si>
  <si>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</si>
  <si>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</si>
  <si>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</si>
  <si>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</si>
  <si>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</si>
  <si>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</si>
  <si>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</si>
  <si>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</si>
  <si>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</si>
  <si>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</si>
  <si>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</si>
  <si>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</si>
  <si>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</si>
  <si>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</si>
  <si>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</si>
  <si>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</si>
  <si>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</si>
  <si>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</si>
  <si>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</si>
  <si>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014JE00374</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</si>
  <si>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</si>
  <si>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</si>
  <si>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</si>
  <si>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</si>
  <si>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</si>
  <si>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</si>
  <si>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</si>
  <si>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</si>
  <si>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</si>
  <si>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</si>
  <si>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</si>
  <si>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</si>
  <si>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</si>
  <si>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</si>
  <si>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014HO05394</t>
  </si>
  <si>
    <t>014JE00408</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</si>
  <si>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</si>
  <si>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</si>
  <si>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</si>
  <si>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</si>
  <si>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</si>
  <si>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</si>
  <si>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</si>
  <si>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</si>
  <si>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</si>
  <si>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</si>
  <si>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</si>
  <si>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</si>
  <si>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</si>
  <si>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</si>
  <si>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</si>
  <si>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</si>
  <si>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</si>
  <si>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</si>
  <si>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FINCA</t>
  </si>
  <si>
    <t>PADRE</t>
  </si>
  <si>
    <t>NUM_VAMPP</t>
  </si>
  <si>
    <t>NUM REGISTRO</t>
  </si>
  <si>
    <t>011HO09497</t>
  </si>
  <si>
    <t>097HO01650</t>
  </si>
  <si>
    <t>200HO05592</t>
  </si>
  <si>
    <t>014JE00533</t>
  </si>
  <si>
    <t>001JE00672</t>
  </si>
  <si>
    <t>001JE00576</t>
  </si>
  <si>
    <t>014JE00576</t>
  </si>
  <si>
    <t>001JE00711</t>
  </si>
  <si>
    <t>007JE00714</t>
  </si>
  <si>
    <t>029JE03314</t>
  </si>
  <si>
    <t>LA JUANITA</t>
  </si>
  <si>
    <t>HACIENDA CHICUA S.A.</t>
  </si>
  <si>
    <t>HCA</t>
  </si>
  <si>
    <t>GABRIEL ANTONIO PANIAGUA LEDEZ</t>
  </si>
  <si>
    <t>GABRIEL PANIAGUA LEDEZMA</t>
  </si>
  <si>
    <t>FINCA XINIA</t>
  </si>
  <si>
    <t>FXG</t>
  </si>
  <si>
    <t>LA FLORY</t>
  </si>
  <si>
    <t>JORGE EDUARDO VARGAS ALFARO</t>
  </si>
  <si>
    <t>FLF</t>
  </si>
  <si>
    <t>XINIA GOMEZ</t>
  </si>
  <si>
    <t>FGP</t>
  </si>
  <si>
    <t>FALTAN 2 NUMEROS AL FINAL</t>
  </si>
  <si>
    <t>104687-G</t>
  </si>
  <si>
    <t>102808-G</t>
  </si>
  <si>
    <t>97132-G</t>
  </si>
  <si>
    <t>finca</t>
  </si>
  <si>
    <t>vaca</t>
  </si>
  <si>
    <t>padre</t>
  </si>
  <si>
    <t>correcto</t>
  </si>
  <si>
    <t>011HO07871</t>
  </si>
  <si>
    <t>001HO06827</t>
  </si>
  <si>
    <t>014HO04099</t>
  </si>
  <si>
    <t>011HO09317</t>
  </si>
  <si>
    <t>029HO11138</t>
  </si>
  <si>
    <t>007JE00730</t>
  </si>
  <si>
    <t>7J798</t>
  </si>
  <si>
    <t>HACIENDA RENOLGA S.A.</t>
  </si>
  <si>
    <t>OLGA COZZA DE PICADO</t>
  </si>
  <si>
    <t>REN</t>
  </si>
  <si>
    <t>014HO04026</t>
  </si>
  <si>
    <t>?</t>
  </si>
  <si>
    <t>CAMPO LINDO</t>
  </si>
  <si>
    <t>LUIS DIEGO MONTERO</t>
  </si>
  <si>
    <t>HCL</t>
  </si>
  <si>
    <t>029HO10356</t>
  </si>
  <si>
    <t>001HO08778</t>
  </si>
  <si>
    <t>029HO11943</t>
  </si>
  <si>
    <t>200HO00528</t>
  </si>
  <si>
    <t>001HO10404</t>
  </si>
  <si>
    <t>001HO10061</t>
  </si>
  <si>
    <t>014JE00600</t>
  </si>
  <si>
    <t>001JE00552</t>
  </si>
  <si>
    <t>FERNANDO CHAVARRIA</t>
  </si>
  <si>
    <t>HRV</t>
  </si>
  <si>
    <t>HQU</t>
  </si>
  <si>
    <t>QUINTAGUA</t>
  </si>
  <si>
    <t>DANILO CHAVERRI</t>
  </si>
  <si>
    <t>ANA ISABEL ROJAS ZUÑIGA</t>
  </si>
  <si>
    <t>014HO04481</t>
  </si>
  <si>
    <t>029HO11677</t>
  </si>
  <si>
    <t>007HO09441</t>
  </si>
  <si>
    <t>007HO09420</t>
  </si>
  <si>
    <t>029HO13226</t>
  </si>
  <si>
    <t>014HO05936</t>
  </si>
  <si>
    <t>029HO10340</t>
  </si>
  <si>
    <t>097HO08729</t>
  </si>
  <si>
    <t>014JE00415</t>
  </si>
  <si>
    <t>014JE00484</t>
  </si>
  <si>
    <t>147JE06173</t>
  </si>
  <si>
    <t>VACA</t>
  </si>
  <si>
    <t>CHECK</t>
  </si>
  <si>
    <t>007HO10228</t>
  </si>
  <si>
    <t>007HO11314</t>
  </si>
  <si>
    <t>007HO09107</t>
  </si>
  <si>
    <t>007HO08221</t>
  </si>
  <si>
    <t>014HO05560</t>
  </si>
  <si>
    <t>147HO02420</t>
  </si>
  <si>
    <t>007HO08120</t>
  </si>
  <si>
    <t>DKJ9317</t>
  </si>
  <si>
    <t>122JE05198</t>
  </si>
  <si>
    <t>200JE00404</t>
  </si>
  <si>
    <t>029JE03506</t>
  </si>
  <si>
    <t>7J1089</t>
  </si>
  <si>
    <t>200JE00944</t>
  </si>
  <si>
    <t>Nubes de La Chonta</t>
  </si>
  <si>
    <t>AGT</t>
  </si>
  <si>
    <t>pegar fincas del archivo fincaselite actual para comparar y agregar las nuevas a la lista</t>
  </si>
  <si>
    <t>007HO08165</t>
  </si>
  <si>
    <t>014HO06809</t>
  </si>
  <si>
    <t>007HO06512</t>
  </si>
  <si>
    <t>007HO09165</t>
  </si>
  <si>
    <t>029HO11967</t>
  </si>
  <si>
    <t>007HO10606</t>
  </si>
  <si>
    <t>200HO04779</t>
  </si>
  <si>
    <t>151HO00567</t>
  </si>
  <si>
    <t>011HO08600</t>
  </si>
  <si>
    <t>014HO07090</t>
  </si>
  <si>
    <t>001HO10788</t>
  </si>
  <si>
    <t>007HO11754</t>
  </si>
  <si>
    <t>007HO07615</t>
  </si>
  <si>
    <t>029HO13246</t>
  </si>
  <si>
    <t>011HO10469</t>
  </si>
  <si>
    <t>507H1219</t>
  </si>
  <si>
    <t>001HO10471</t>
  </si>
  <si>
    <t>029HO13080</t>
  </si>
  <si>
    <t>011HO08231</t>
  </si>
  <si>
    <t>007HO10505</t>
  </si>
  <si>
    <t>007HO09321</t>
  </si>
  <si>
    <t>029JE03510</t>
  </si>
  <si>
    <t>011JE01122</t>
  </si>
  <si>
    <t>011JE00806</t>
  </si>
  <si>
    <t>007JE05004</t>
  </si>
  <si>
    <t>87 5% 9925</t>
  </si>
  <si>
    <t>014JE00431</t>
  </si>
  <si>
    <t>200JE00314</t>
  </si>
  <si>
    <t>014JE00621</t>
  </si>
  <si>
    <t>236JE00003</t>
  </si>
  <si>
    <t>HDA RANCHO VERDE JERSEY</t>
  </si>
  <si>
    <t>HDA RANCHO VERDE HOLSTEIN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</si>
</sst>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12">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0" fontId="50" fillId="0" borderId="0" xfId="0" applyFont="1" applyFill="1" applyAlignment="1">
      <alignment horizontal="right"/>
    </xf>
    <xf numFmtId="0" fontId="50" fillId="0" borderId="0" xfId="0" applyFont="1" applyFill="1" applyBorder="1" applyAlignment="1">
      <alignment horizontal="right"/>
    </xf>
    <xf numFmtId="166" fontId="50" fillId="0" borderId="0" xfId="0" applyNumberFormat="1" applyFont="1" applyFill="1" applyBorder="1" applyAlignment="1">
      <alignment horizontal="right"/>
    </xf>
    <xf numFmtId="49" fontId="50" fillId="0" borderId="0" xfId="0" applyNumberFormat="1" applyFont="1" applyFill="1" applyBorder="1" applyAlignment="1">
      <alignment horizontal="right"/>
    </xf>
    <xf numFmtId="166" fontId="50" fillId="0" borderId="0" xfId="0" applyNumberFormat="1" applyFont="1" applyFill="1" applyAlignment="1">
      <alignment horizontal="right"/>
    </xf>
    <xf numFmtId="49" fontId="50" fillId="0" borderId="0" xfId="0" applyNumberFormat="1" applyFont="1" applyFill="1" applyAlignment="1">
      <alignment horizontal="right"/>
    </xf>
    <xf numFmtId="0" fontId="50" fillId="0" borderId="0" xfId="0" applyFont="1" applyFill="1" applyAlignment="1">
      <alignment horizontal="left"/>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66" fontId="0" fillId="0" borderId="0" xfId="0" applyNumberFormat="1"/>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166" fontId="20" fillId="0" borderId="0" xfId="33" applyNumberFormat="1" applyFont="1" applyFill="1" applyAlignment="1">
      <alignment horizontal="left" vertical="top" wrapText="1"/>
    </xf>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3">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55"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56"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workbookViewId="0">
      <selection activeCell="D30" sqref="D30"/>
    </sheetView>
  </sheetViews>
  <sheetFormatPr baseColWidth="10" defaultRowHeight="15" x14ac:dyDescent="0.25"/>
  <cols>
    <col min="1" max="1" width="11.42578125" style="131"/>
    <col min="2" max="2" width="6.28515625" style="131" customWidth="1"/>
    <col min="3" max="3" width="16.140625" style="131" bestFit="1" customWidth="1"/>
    <col min="4" max="10" width="11.42578125" style="131"/>
    <col min="11" max="11" width="14" style="131" customWidth="1"/>
    <col min="12" max="18" width="11.42578125" style="132"/>
    <col min="19" max="24" width="11.42578125" style="150"/>
    <col min="25" max="16384" width="11.42578125" style="148"/>
  </cols>
  <sheetData>
    <row r="2" spans="1:24" ht="15.75" thickBot="1" x14ac:dyDescent="0.3"/>
    <row r="3" spans="1:24" x14ac:dyDescent="0.25">
      <c r="B3" s="133"/>
      <c r="C3" s="151"/>
      <c r="D3" s="134"/>
      <c r="E3" s="134"/>
      <c r="F3" s="134"/>
      <c r="G3" s="134"/>
      <c r="H3" s="134"/>
      <c r="I3" s="134"/>
      <c r="J3" s="134"/>
      <c r="K3" s="135"/>
    </row>
    <row r="4" spans="1:24" x14ac:dyDescent="0.25">
      <c r="B4" s="136"/>
      <c r="C4" s="149" t="s">
        <v>284</v>
      </c>
      <c r="D4" s="1"/>
      <c r="E4" s="1"/>
      <c r="F4" s="137"/>
      <c r="G4" s="137"/>
      <c r="H4" s="137"/>
      <c r="I4" s="137"/>
      <c r="J4" s="137"/>
      <c r="K4" s="138"/>
    </row>
    <row r="5" spans="1:24" x14ac:dyDescent="0.25">
      <c r="B5" s="139"/>
      <c r="C5" s="137"/>
      <c r="D5" s="137"/>
      <c r="E5" s="137"/>
      <c r="F5" s="137"/>
      <c r="G5" s="137"/>
      <c r="H5" s="137"/>
      <c r="I5" s="137"/>
      <c r="J5" s="137"/>
      <c r="K5" s="138"/>
    </row>
    <row r="6" spans="1:24" s="132" customFormat="1" x14ac:dyDescent="0.25">
      <c r="A6" s="131"/>
      <c r="B6" s="139" t="s">
        <v>285</v>
      </c>
      <c r="C6" s="137"/>
      <c r="D6" s="137"/>
      <c r="E6" s="137"/>
      <c r="F6" s="137"/>
      <c r="G6" s="137"/>
      <c r="H6" s="137"/>
      <c r="I6" s="137"/>
      <c r="J6" s="137"/>
      <c r="K6" s="138"/>
      <c r="S6" s="150"/>
      <c r="T6" s="150"/>
      <c r="U6" s="150"/>
      <c r="V6" s="150"/>
      <c r="W6" s="150"/>
      <c r="X6" s="150"/>
    </row>
    <row r="7" spans="1:24" s="132" customFormat="1" x14ac:dyDescent="0.25">
      <c r="A7" s="131"/>
      <c r="B7" s="141" t="s">
        <v>18</v>
      </c>
      <c r="C7" s="30" t="s">
        <v>286</v>
      </c>
      <c r="D7" s="137"/>
      <c r="E7" s="137"/>
      <c r="F7" s="137"/>
      <c r="G7" s="137"/>
      <c r="H7" s="137"/>
      <c r="I7" s="137"/>
      <c r="J7" s="137"/>
      <c r="K7" s="138"/>
      <c r="S7" s="150"/>
      <c r="T7" s="150"/>
      <c r="U7" s="150"/>
      <c r="V7" s="150"/>
      <c r="W7" s="150"/>
      <c r="X7" s="150"/>
    </row>
    <row r="8" spans="1:24" s="132" customFormat="1" x14ac:dyDescent="0.25">
      <c r="A8" s="131"/>
      <c r="B8" s="136"/>
      <c r="C8" s="137"/>
      <c r="D8" s="137"/>
      <c r="E8" s="137"/>
      <c r="F8" s="137"/>
      <c r="G8" s="137"/>
      <c r="H8" s="137"/>
      <c r="I8" s="137"/>
      <c r="J8" s="137"/>
      <c r="K8" s="138"/>
      <c r="S8" s="150"/>
      <c r="T8" s="150"/>
      <c r="U8" s="150"/>
      <c r="V8" s="150"/>
      <c r="W8" s="150"/>
      <c r="X8" s="150"/>
    </row>
    <row r="9" spans="1:24" s="132" customFormat="1" x14ac:dyDescent="0.25">
      <c r="A9" s="131"/>
      <c r="B9" s="140" t="s">
        <v>277</v>
      </c>
      <c r="C9" s="137"/>
      <c r="D9" s="137"/>
      <c r="E9" s="137"/>
      <c r="F9" s="137"/>
      <c r="G9" s="137"/>
      <c r="H9" s="137"/>
      <c r="I9" s="137"/>
      <c r="J9" s="137"/>
      <c r="K9" s="138"/>
      <c r="S9" s="150"/>
      <c r="T9" s="150"/>
      <c r="U9" s="150"/>
      <c r="V9" s="150"/>
      <c r="W9" s="150"/>
      <c r="X9" s="150"/>
    </row>
    <row r="10" spans="1:24" s="132" customFormat="1" x14ac:dyDescent="0.25">
      <c r="A10" s="131"/>
      <c r="B10" s="141" t="s">
        <v>18</v>
      </c>
      <c r="C10" s="142" t="s">
        <v>278</v>
      </c>
      <c r="D10" s="137"/>
      <c r="E10" s="137"/>
      <c r="F10" s="137"/>
      <c r="G10" s="137"/>
      <c r="H10" s="137"/>
      <c r="I10" s="137"/>
      <c r="J10" s="137"/>
      <c r="K10" s="138"/>
      <c r="S10" s="150"/>
      <c r="T10" s="150"/>
      <c r="U10" s="150"/>
      <c r="V10" s="150"/>
      <c r="W10" s="150"/>
      <c r="X10" s="150"/>
    </row>
    <row r="11" spans="1:24" s="132" customFormat="1" x14ac:dyDescent="0.25">
      <c r="A11" s="131"/>
      <c r="B11" s="141" t="s">
        <v>18</v>
      </c>
      <c r="C11" s="142" t="s">
        <v>279</v>
      </c>
      <c r="D11" s="137"/>
      <c r="E11" s="137"/>
      <c r="F11" s="137"/>
      <c r="G11" s="137"/>
      <c r="H11" s="137"/>
      <c r="I11" s="137"/>
      <c r="J11" s="137"/>
      <c r="K11" s="138"/>
      <c r="S11" s="150"/>
      <c r="T11" s="150"/>
      <c r="U11" s="150"/>
      <c r="V11" s="150"/>
      <c r="W11" s="150"/>
      <c r="X11" s="150"/>
    </row>
    <row r="12" spans="1:24" s="132" customFormat="1" x14ac:dyDescent="0.25">
      <c r="A12" s="131"/>
      <c r="B12" s="141" t="s">
        <v>18</v>
      </c>
      <c r="C12" s="130" t="s">
        <v>276</v>
      </c>
      <c r="D12" s="137"/>
      <c r="E12" s="137"/>
      <c r="F12" s="137"/>
      <c r="G12" s="137"/>
      <c r="H12" s="137"/>
      <c r="I12" s="137"/>
      <c r="J12" s="137"/>
      <c r="K12" s="138"/>
      <c r="S12" s="150"/>
      <c r="T12" s="150"/>
      <c r="U12" s="150"/>
      <c r="V12" s="150"/>
      <c r="W12" s="150"/>
      <c r="X12" s="150"/>
    </row>
    <row r="13" spans="1:24" s="132" customFormat="1" x14ac:dyDescent="0.25">
      <c r="A13" s="131"/>
      <c r="B13" s="141" t="s">
        <v>18</v>
      </c>
      <c r="C13" s="142" t="s">
        <v>4</v>
      </c>
      <c r="D13" s="137"/>
      <c r="E13" s="137"/>
      <c r="F13" s="137"/>
      <c r="G13" s="137"/>
      <c r="H13" s="137"/>
      <c r="I13" s="137"/>
      <c r="J13" s="137"/>
      <c r="K13" s="138"/>
      <c r="S13" s="150"/>
      <c r="T13" s="150"/>
      <c r="U13" s="150"/>
      <c r="V13" s="150"/>
      <c r="W13" s="150"/>
      <c r="X13" s="150"/>
    </row>
    <row r="14" spans="1:24" s="132" customFormat="1" x14ac:dyDescent="0.25">
      <c r="A14" s="131"/>
      <c r="B14" s="136"/>
      <c r="C14" s="143" t="s">
        <v>2</v>
      </c>
      <c r="D14" s="137"/>
      <c r="E14" s="137"/>
      <c r="F14" s="137"/>
      <c r="G14" s="137"/>
      <c r="H14" s="137"/>
      <c r="I14" s="137"/>
      <c r="J14" s="137"/>
      <c r="K14" s="138"/>
      <c r="S14" s="150"/>
      <c r="T14" s="150"/>
      <c r="U14" s="150"/>
      <c r="V14" s="150"/>
      <c r="W14" s="150"/>
      <c r="X14" s="150"/>
    </row>
    <row r="15" spans="1:24" s="132" customFormat="1" x14ac:dyDescent="0.25">
      <c r="A15" s="131"/>
      <c r="B15" s="136"/>
      <c r="C15" s="143" t="s">
        <v>3</v>
      </c>
      <c r="D15" s="137"/>
      <c r="E15" s="137"/>
      <c r="F15" s="137"/>
      <c r="G15" s="137"/>
      <c r="H15" s="137"/>
      <c r="I15" s="137"/>
      <c r="J15" s="137"/>
      <c r="K15" s="138"/>
      <c r="S15" s="150"/>
      <c r="T15" s="150"/>
      <c r="U15" s="150"/>
      <c r="V15" s="150"/>
      <c r="W15" s="150"/>
      <c r="X15" s="150"/>
    </row>
    <row r="16" spans="1:24" s="132" customFormat="1" x14ac:dyDescent="0.25">
      <c r="A16" s="131"/>
      <c r="B16" s="144"/>
      <c r="C16" s="143" t="s">
        <v>17</v>
      </c>
      <c r="D16" s="137"/>
      <c r="E16" s="137"/>
      <c r="F16" s="137"/>
      <c r="G16" s="137"/>
      <c r="H16" s="137"/>
      <c r="I16" s="137"/>
      <c r="J16" s="137"/>
      <c r="K16" s="138"/>
      <c r="S16" s="150"/>
      <c r="T16" s="150"/>
      <c r="U16" s="150"/>
      <c r="V16" s="150"/>
      <c r="W16" s="150"/>
      <c r="X16" s="150"/>
    </row>
    <row r="17" spans="1:24" s="132" customFormat="1" x14ac:dyDescent="0.25">
      <c r="A17" s="131"/>
      <c r="B17" s="136"/>
      <c r="C17" s="137"/>
      <c r="D17" s="137"/>
      <c r="E17" s="137"/>
      <c r="F17" s="137"/>
      <c r="G17" s="137"/>
      <c r="H17" s="137"/>
      <c r="I17" s="137"/>
      <c r="J17" s="137"/>
      <c r="K17" s="138"/>
      <c r="S17" s="150"/>
      <c r="T17" s="150"/>
      <c r="U17" s="150"/>
      <c r="V17" s="150"/>
      <c r="W17" s="150"/>
      <c r="X17" s="150"/>
    </row>
    <row r="18" spans="1:24" s="132" customFormat="1" x14ac:dyDescent="0.25">
      <c r="A18" s="131"/>
      <c r="B18" s="136"/>
      <c r="C18" s="137" t="s">
        <v>280</v>
      </c>
      <c r="D18" s="137"/>
      <c r="E18" s="137"/>
      <c r="F18" s="137"/>
      <c r="G18" s="137"/>
      <c r="H18" s="137"/>
      <c r="I18" s="137"/>
      <c r="J18" s="137"/>
      <c r="K18" s="138"/>
      <c r="S18" s="150"/>
      <c r="T18" s="150"/>
      <c r="U18" s="150"/>
      <c r="V18" s="150"/>
      <c r="W18" s="150"/>
      <c r="X18" s="150"/>
    </row>
    <row r="19" spans="1:24" s="132" customFormat="1" x14ac:dyDescent="0.25">
      <c r="A19" s="131"/>
      <c r="B19" s="144"/>
      <c r="C19" s="137" t="s">
        <v>287</v>
      </c>
      <c r="D19" s="137"/>
      <c r="E19" s="137"/>
      <c r="F19" s="137"/>
      <c r="G19" s="137"/>
      <c r="H19" s="137"/>
      <c r="I19" s="137"/>
      <c r="J19" s="137"/>
      <c r="K19" s="138"/>
      <c r="S19" s="150"/>
      <c r="T19" s="150"/>
      <c r="U19" s="150"/>
      <c r="V19" s="150"/>
      <c r="W19" s="150"/>
      <c r="X19" s="150"/>
    </row>
    <row r="20" spans="1:24" s="132" customFormat="1" x14ac:dyDescent="0.25">
      <c r="A20" s="131"/>
      <c r="B20" s="144"/>
      <c r="C20" s="137"/>
      <c r="D20" s="137"/>
      <c r="E20" s="137"/>
      <c r="F20" s="137"/>
      <c r="G20" s="137"/>
      <c r="H20" s="137"/>
      <c r="I20" s="137"/>
      <c r="J20" s="137"/>
      <c r="K20" s="138"/>
      <c r="S20" s="150"/>
      <c r="T20" s="150"/>
      <c r="U20" s="150"/>
      <c r="V20" s="150"/>
      <c r="W20" s="150"/>
      <c r="X20" s="150"/>
    </row>
    <row r="21" spans="1:24" s="132" customFormat="1" x14ac:dyDescent="0.25">
      <c r="A21" s="131"/>
      <c r="B21" s="140" t="s">
        <v>281</v>
      </c>
      <c r="C21" s="137"/>
      <c r="D21" s="137"/>
      <c r="E21" s="137"/>
      <c r="F21" s="137"/>
      <c r="G21" s="137"/>
      <c r="H21" s="137"/>
      <c r="I21" s="137"/>
      <c r="J21" s="137"/>
      <c r="K21" s="138"/>
      <c r="S21" s="150"/>
      <c r="T21" s="150"/>
      <c r="U21" s="150"/>
      <c r="V21" s="150"/>
      <c r="W21" s="150"/>
      <c r="X21" s="150"/>
    </row>
    <row r="22" spans="1:24" s="132" customFormat="1" x14ac:dyDescent="0.25">
      <c r="A22" s="131"/>
      <c r="B22" s="141"/>
      <c r="C22" s="137"/>
      <c r="D22" s="137"/>
      <c r="E22" s="137"/>
      <c r="F22" s="137"/>
      <c r="G22" s="137"/>
      <c r="H22" s="137"/>
      <c r="I22" s="137"/>
      <c r="J22" s="137"/>
      <c r="K22" s="138"/>
      <c r="S22" s="150"/>
      <c r="T22" s="150"/>
      <c r="U22" s="150"/>
      <c r="V22" s="150"/>
      <c r="W22" s="150"/>
      <c r="X22" s="150"/>
    </row>
    <row r="23" spans="1:24" s="132" customFormat="1" x14ac:dyDescent="0.25">
      <c r="A23" s="131"/>
      <c r="B23" s="141" t="s">
        <v>18</v>
      </c>
      <c r="C23" s="142" t="s">
        <v>282</v>
      </c>
      <c r="D23" s="137"/>
      <c r="E23" s="137"/>
      <c r="F23" s="137"/>
      <c r="G23" s="137"/>
      <c r="H23" s="137"/>
      <c r="I23" s="137"/>
      <c r="J23" s="137"/>
      <c r="K23" s="138"/>
      <c r="S23" s="150"/>
      <c r="T23" s="150"/>
      <c r="U23" s="150"/>
      <c r="V23" s="150"/>
      <c r="W23" s="150"/>
      <c r="X23" s="150"/>
    </row>
    <row r="24" spans="1:24" s="132" customFormat="1" x14ac:dyDescent="0.25">
      <c r="A24" s="131"/>
      <c r="B24" s="141" t="s">
        <v>18</v>
      </c>
      <c r="C24" s="142" t="s">
        <v>283</v>
      </c>
      <c r="D24" s="137"/>
      <c r="E24" s="137"/>
      <c r="F24" s="137"/>
      <c r="G24" s="137"/>
      <c r="H24" s="137"/>
      <c r="I24" s="137"/>
      <c r="J24" s="137"/>
      <c r="K24" s="138"/>
      <c r="S24" s="150"/>
      <c r="T24" s="150"/>
      <c r="U24" s="150"/>
      <c r="V24" s="150"/>
      <c r="W24" s="150"/>
      <c r="X24" s="150"/>
    </row>
    <row r="25" spans="1:24" s="132" customFormat="1" x14ac:dyDescent="0.25">
      <c r="A25" s="131"/>
      <c r="B25" s="141" t="s">
        <v>18</v>
      </c>
      <c r="C25" s="142" t="s">
        <v>39</v>
      </c>
      <c r="D25" s="137"/>
      <c r="E25" s="137"/>
      <c r="F25" s="137"/>
      <c r="G25" s="137"/>
      <c r="H25" s="137"/>
      <c r="I25" s="137"/>
      <c r="J25" s="137"/>
      <c r="K25" s="138"/>
      <c r="S25" s="150"/>
      <c r="T25" s="150"/>
      <c r="U25" s="150"/>
      <c r="V25" s="150"/>
      <c r="W25" s="150"/>
      <c r="X25" s="150"/>
    </row>
    <row r="26" spans="1:24" s="132" customFormat="1" x14ac:dyDescent="0.25">
      <c r="A26" s="131"/>
      <c r="B26" s="136"/>
      <c r="C26" s="142"/>
      <c r="D26" s="137"/>
      <c r="E26" s="137"/>
      <c r="F26" s="137"/>
      <c r="G26" s="137"/>
      <c r="H26" s="137"/>
      <c r="I26" s="137"/>
      <c r="J26" s="137"/>
      <c r="K26" s="138"/>
      <c r="S26" s="150"/>
      <c r="T26" s="150"/>
      <c r="U26" s="150"/>
      <c r="V26" s="150"/>
      <c r="W26" s="150"/>
      <c r="X26" s="150"/>
    </row>
    <row r="27" spans="1:24" s="132" customFormat="1" x14ac:dyDescent="0.25">
      <c r="A27" s="131"/>
      <c r="B27" s="136"/>
      <c r="C27" s="137" t="s">
        <v>280</v>
      </c>
      <c r="D27" s="137"/>
      <c r="E27" s="137"/>
      <c r="F27" s="137"/>
      <c r="G27" s="137"/>
      <c r="H27" s="137"/>
      <c r="I27" s="137"/>
      <c r="J27" s="137"/>
      <c r="K27" s="138"/>
      <c r="S27" s="150"/>
      <c r="T27" s="150"/>
      <c r="U27" s="150"/>
      <c r="V27" s="150"/>
      <c r="W27" s="150"/>
      <c r="X27" s="150"/>
    </row>
    <row r="28" spans="1:24" s="132" customFormat="1" ht="15.75" thickBot="1" x14ac:dyDescent="0.3">
      <c r="A28" s="131"/>
      <c r="B28" s="152"/>
      <c r="C28" s="145" t="s">
        <v>288</v>
      </c>
      <c r="D28" s="146"/>
      <c r="E28" s="146"/>
      <c r="F28" s="146"/>
      <c r="G28" s="146"/>
      <c r="H28" s="146"/>
      <c r="I28" s="146"/>
      <c r="J28" s="146"/>
      <c r="K28" s="147"/>
      <c r="S28" s="150"/>
      <c r="T28" s="150"/>
      <c r="U28" s="150"/>
      <c r="V28" s="150"/>
      <c r="W28" s="150"/>
      <c r="X28" s="150"/>
    </row>
    <row r="29" spans="1:24" x14ac:dyDescent="0.25">
      <c r="C29" s="153"/>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26"/>
      <c r="B6" s="2" t="s">
        <v>73</v>
      </c>
      <c r="C6" s="3"/>
      <c r="D6" s="11"/>
      <c r="E6" s="15"/>
      <c r="F6" s="15"/>
      <c r="G6" s="15"/>
      <c r="H6" s="15"/>
      <c r="I6" s="15">
        <v>402.6</v>
      </c>
      <c r="J6" s="15"/>
      <c r="K6" s="15"/>
      <c r="L6" s="7">
        <v>402.6</v>
      </c>
    </row>
    <row r="7" spans="1:12" x14ac:dyDescent="0.2">
      <c r="A7" s="2" t="s">
        <v>67</v>
      </c>
      <c r="B7" s="3"/>
      <c r="C7" s="3"/>
      <c r="D7" s="11"/>
      <c r="E7" s="15"/>
      <c r="F7" s="15"/>
      <c r="G7" s="15"/>
      <c r="H7" s="15"/>
      <c r="I7" s="15">
        <v>402.6</v>
      </c>
      <c r="J7" s="15"/>
      <c r="K7" s="15"/>
      <c r="L7" s="7">
        <v>402.6</v>
      </c>
    </row>
    <row r="8" spans="1:12" x14ac:dyDescent="0.2">
      <c r="A8" s="2">
        <v>81810</v>
      </c>
      <c r="B8" s="2">
        <v>2840001</v>
      </c>
      <c r="C8" s="2" t="s">
        <v>105</v>
      </c>
      <c r="D8" s="11"/>
      <c r="E8" s="15"/>
      <c r="F8" s="15"/>
      <c r="G8" s="15"/>
      <c r="H8" s="15"/>
      <c r="I8" s="15">
        <v>303.3</v>
      </c>
      <c r="J8" s="15"/>
      <c r="K8" s="15"/>
      <c r="L8" s="7">
        <v>303.3</v>
      </c>
    </row>
    <row r="9" spans="1:12" x14ac:dyDescent="0.2">
      <c r="A9" s="26"/>
      <c r="B9" s="2" t="s">
        <v>73</v>
      </c>
      <c r="C9" s="3"/>
      <c r="D9" s="11"/>
      <c r="E9" s="15"/>
      <c r="F9" s="15"/>
      <c r="G9" s="15"/>
      <c r="H9" s="15"/>
      <c r="I9" s="15">
        <v>303.3</v>
      </c>
      <c r="J9" s="15"/>
      <c r="K9" s="15"/>
      <c r="L9" s="7">
        <v>303.3</v>
      </c>
    </row>
    <row r="10" spans="1:12" x14ac:dyDescent="0.2">
      <c r="A10" s="2" t="s">
        <v>110</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72</v>
      </c>
      <c r="C12" s="3"/>
      <c r="D12" s="11"/>
      <c r="E12" s="15"/>
      <c r="F12" s="15"/>
      <c r="G12" s="15"/>
      <c r="H12" s="15">
        <v>288.60000000000002</v>
      </c>
      <c r="I12" s="15"/>
      <c r="J12" s="15"/>
      <c r="K12" s="15"/>
      <c r="L12" s="7">
        <v>288.60000000000002</v>
      </c>
    </row>
    <row r="13" spans="1:12" x14ac:dyDescent="0.2">
      <c r="A13" s="2" t="s">
        <v>68</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26"/>
      <c r="B15" s="2" t="s">
        <v>81</v>
      </c>
      <c r="C15" s="3"/>
      <c r="D15" s="11"/>
      <c r="E15" s="15"/>
      <c r="F15" s="15"/>
      <c r="G15" s="15"/>
      <c r="H15" s="15"/>
      <c r="I15" s="15">
        <v>399.1</v>
      </c>
      <c r="J15" s="15"/>
      <c r="K15" s="15"/>
      <c r="L15" s="7">
        <v>399.1</v>
      </c>
    </row>
    <row r="16" spans="1:12" x14ac:dyDescent="0.2">
      <c r="A16" s="2" t="s">
        <v>69</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26"/>
      <c r="B18" s="2" t="s">
        <v>82</v>
      </c>
      <c r="C18" s="3"/>
      <c r="D18" s="11"/>
      <c r="E18" s="15"/>
      <c r="F18" s="15"/>
      <c r="G18" s="15"/>
      <c r="H18" s="15">
        <v>277.7</v>
      </c>
      <c r="I18" s="15"/>
      <c r="J18" s="15"/>
      <c r="K18" s="15"/>
      <c r="L18" s="7">
        <v>277.7</v>
      </c>
    </row>
    <row r="19" spans="1:12" x14ac:dyDescent="0.2">
      <c r="A19" s="2" t="s">
        <v>70</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81</v>
      </c>
      <c r="C21" s="3"/>
      <c r="D21" s="11"/>
      <c r="E21" s="15"/>
      <c r="F21" s="15"/>
      <c r="G21" s="15"/>
      <c r="H21" s="15">
        <v>336.3</v>
      </c>
      <c r="I21" s="15"/>
      <c r="J21" s="15"/>
      <c r="K21" s="15"/>
      <c r="L21" s="7">
        <v>336.3</v>
      </c>
    </row>
    <row r="22" spans="1:12" x14ac:dyDescent="0.2">
      <c r="A22" s="2" t="s">
        <v>111</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82</v>
      </c>
      <c r="C24" s="3"/>
      <c r="D24" s="11"/>
      <c r="E24" s="15"/>
      <c r="F24" s="15"/>
      <c r="G24" s="15">
        <v>277.5</v>
      </c>
      <c r="H24" s="15"/>
      <c r="I24" s="15"/>
      <c r="J24" s="15"/>
      <c r="K24" s="15"/>
      <c r="L24" s="7">
        <v>277.5</v>
      </c>
    </row>
    <row r="25" spans="1:12" x14ac:dyDescent="0.2">
      <c r="A25" s="2" t="s">
        <v>129</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82</v>
      </c>
      <c r="C27" s="3"/>
      <c r="D27" s="11"/>
      <c r="E27" s="15"/>
      <c r="F27" s="15"/>
      <c r="G27" s="15">
        <v>257.7</v>
      </c>
      <c r="H27" s="15"/>
      <c r="I27" s="15"/>
      <c r="J27" s="15"/>
      <c r="K27" s="15"/>
      <c r="L27" s="7">
        <v>257.7</v>
      </c>
    </row>
    <row r="28" spans="1:12" x14ac:dyDescent="0.2">
      <c r="A28" s="2" t="s">
        <v>130</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81</v>
      </c>
      <c r="C30" s="3"/>
      <c r="D30" s="11"/>
      <c r="E30" s="15">
        <v>321.39999999999998</v>
      </c>
      <c r="F30" s="15"/>
      <c r="G30" s="15"/>
      <c r="H30" s="15"/>
      <c r="I30" s="15"/>
      <c r="J30" s="15"/>
      <c r="K30" s="15"/>
      <c r="L30" s="7">
        <v>321.39999999999998</v>
      </c>
    </row>
    <row r="31" spans="1:12" x14ac:dyDescent="0.2">
      <c r="A31" s="2" t="s">
        <v>112</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26"/>
      <c r="B33" s="2" t="s">
        <v>81</v>
      </c>
      <c r="C33" s="3"/>
      <c r="D33" s="11"/>
      <c r="E33" s="15"/>
      <c r="F33" s="15"/>
      <c r="G33" s="15">
        <v>266.3</v>
      </c>
      <c r="H33" s="15"/>
      <c r="I33" s="15"/>
      <c r="J33" s="15"/>
      <c r="K33" s="15"/>
      <c r="L33" s="7">
        <v>266.3</v>
      </c>
    </row>
    <row r="34" spans="1:12" x14ac:dyDescent="0.2">
      <c r="A34" s="2" t="s">
        <v>71</v>
      </c>
      <c r="B34" s="3"/>
      <c r="C34" s="3"/>
      <c r="D34" s="11"/>
      <c r="E34" s="15"/>
      <c r="F34" s="15"/>
      <c r="G34" s="15">
        <v>266.3</v>
      </c>
      <c r="H34" s="15"/>
      <c r="I34" s="15"/>
      <c r="J34" s="15"/>
      <c r="K34" s="15"/>
      <c r="L34" s="7">
        <v>266.3</v>
      </c>
    </row>
    <row r="35" spans="1:12" x14ac:dyDescent="0.2">
      <c r="A35" s="2">
        <v>79972</v>
      </c>
      <c r="B35" s="2">
        <v>180001</v>
      </c>
      <c r="C35" s="2" t="s">
        <v>149</v>
      </c>
      <c r="D35" s="11"/>
      <c r="E35" s="15"/>
      <c r="F35" s="15"/>
      <c r="G35" s="15"/>
      <c r="H35" s="15"/>
      <c r="I35" s="15"/>
      <c r="J35" s="15">
        <v>254</v>
      </c>
      <c r="K35" s="15"/>
      <c r="L35" s="7">
        <v>254</v>
      </c>
    </row>
    <row r="36" spans="1:12" x14ac:dyDescent="0.2">
      <c r="A36" s="26"/>
      <c r="B36" s="2" t="s">
        <v>74</v>
      </c>
      <c r="C36" s="3"/>
      <c r="D36" s="11"/>
      <c r="E36" s="15"/>
      <c r="F36" s="15"/>
      <c r="G36" s="15"/>
      <c r="H36" s="15"/>
      <c r="I36" s="15"/>
      <c r="J36" s="15">
        <v>254</v>
      </c>
      <c r="K36" s="15"/>
      <c r="L36" s="7">
        <v>254</v>
      </c>
    </row>
    <row r="37" spans="1:12" x14ac:dyDescent="0.2">
      <c r="A37" s="2" t="s">
        <v>160</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82</v>
      </c>
      <c r="C39" s="3"/>
      <c r="D39" s="11"/>
      <c r="E39" s="15"/>
      <c r="F39" s="15"/>
      <c r="G39" s="15">
        <v>421.8</v>
      </c>
      <c r="H39" s="15"/>
      <c r="I39" s="15"/>
      <c r="J39" s="15"/>
      <c r="K39" s="15"/>
      <c r="L39" s="7">
        <v>421.8</v>
      </c>
    </row>
    <row r="40" spans="1:12" x14ac:dyDescent="0.2">
      <c r="A40" s="2" t="s">
        <v>83</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26"/>
      <c r="B42" s="2" t="s">
        <v>81</v>
      </c>
      <c r="C42" s="3"/>
      <c r="D42" s="11"/>
      <c r="E42" s="15"/>
      <c r="F42" s="15"/>
      <c r="G42" s="15"/>
      <c r="H42" s="15"/>
      <c r="I42" s="15">
        <v>233.7</v>
      </c>
      <c r="J42" s="15"/>
      <c r="K42" s="15"/>
      <c r="L42" s="7">
        <v>233.7</v>
      </c>
    </row>
    <row r="43" spans="1:12" x14ac:dyDescent="0.2">
      <c r="A43" s="2" t="s">
        <v>113</v>
      </c>
      <c r="B43" s="3"/>
      <c r="C43" s="3"/>
      <c r="D43" s="11"/>
      <c r="E43" s="15"/>
      <c r="F43" s="15"/>
      <c r="G43" s="15"/>
      <c r="H43" s="15"/>
      <c r="I43" s="15">
        <v>233.7</v>
      </c>
      <c r="J43" s="15"/>
      <c r="K43" s="15"/>
      <c r="L43" s="7">
        <v>233.7</v>
      </c>
    </row>
    <row r="44" spans="1:12" x14ac:dyDescent="0.2">
      <c r="A44" s="2">
        <v>88171</v>
      </c>
      <c r="B44" s="2">
        <v>3600001</v>
      </c>
      <c r="C44" s="2" t="s">
        <v>107</v>
      </c>
      <c r="D44" s="11"/>
      <c r="E44" s="15"/>
      <c r="F44" s="15"/>
      <c r="G44" s="15">
        <v>283.10000000000002</v>
      </c>
      <c r="H44" s="15"/>
      <c r="I44" s="15"/>
      <c r="J44" s="15"/>
      <c r="K44" s="15"/>
      <c r="L44" s="7">
        <v>283.10000000000002</v>
      </c>
    </row>
    <row r="45" spans="1:12" x14ac:dyDescent="0.2">
      <c r="A45" s="26"/>
      <c r="B45" s="2" t="s">
        <v>81</v>
      </c>
      <c r="C45" s="3"/>
      <c r="D45" s="11"/>
      <c r="E45" s="15"/>
      <c r="F45" s="15"/>
      <c r="G45" s="15">
        <v>283.10000000000002</v>
      </c>
      <c r="H45" s="15"/>
      <c r="I45" s="15"/>
      <c r="J45" s="15"/>
      <c r="K45" s="15"/>
      <c r="L45" s="7">
        <v>283.10000000000002</v>
      </c>
    </row>
    <row r="46" spans="1:12" x14ac:dyDescent="0.2">
      <c r="A46" s="2" t="s">
        <v>114</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170</v>
      </c>
      <c r="C48" s="3"/>
      <c r="D48" s="11"/>
      <c r="E48" s="15"/>
      <c r="F48" s="15"/>
      <c r="G48" s="15"/>
      <c r="H48" s="15"/>
      <c r="I48" s="15">
        <v>228.7</v>
      </c>
      <c r="J48" s="15"/>
      <c r="K48" s="15"/>
      <c r="L48" s="7">
        <v>228.7</v>
      </c>
    </row>
    <row r="49" spans="1:12" x14ac:dyDescent="0.2">
      <c r="A49" s="2" t="s">
        <v>171</v>
      </c>
      <c r="B49" s="3"/>
      <c r="C49" s="3"/>
      <c r="D49" s="11"/>
      <c r="E49" s="15"/>
      <c r="F49" s="15"/>
      <c r="G49" s="15"/>
      <c r="H49" s="15"/>
      <c r="I49" s="15">
        <v>228.7</v>
      </c>
      <c r="J49" s="15"/>
      <c r="K49" s="15"/>
      <c r="L49" s="7">
        <v>228.7</v>
      </c>
    </row>
    <row r="50" spans="1:12" x14ac:dyDescent="0.2">
      <c r="A50" s="2">
        <v>96180</v>
      </c>
      <c r="B50" s="2">
        <v>3600001</v>
      </c>
      <c r="C50" s="2" t="s">
        <v>89</v>
      </c>
      <c r="D50" s="11"/>
      <c r="E50" s="15">
        <v>292.89999999999998</v>
      </c>
      <c r="F50" s="15"/>
      <c r="G50" s="15"/>
      <c r="H50" s="15"/>
      <c r="I50" s="15"/>
      <c r="J50" s="15"/>
      <c r="K50" s="15"/>
      <c r="L50" s="7">
        <v>292.89999999999998</v>
      </c>
    </row>
    <row r="51" spans="1:12" x14ac:dyDescent="0.2">
      <c r="A51" s="26"/>
      <c r="B51" s="2" t="s">
        <v>81</v>
      </c>
      <c r="C51" s="3"/>
      <c r="D51" s="11"/>
      <c r="E51" s="15">
        <v>292.89999999999998</v>
      </c>
      <c r="F51" s="15"/>
      <c r="G51" s="15"/>
      <c r="H51" s="15"/>
      <c r="I51" s="15"/>
      <c r="J51" s="15"/>
      <c r="K51" s="15"/>
      <c r="L51" s="7">
        <v>292.89999999999998</v>
      </c>
    </row>
    <row r="52" spans="1:12" x14ac:dyDescent="0.2">
      <c r="A52" s="2" t="s">
        <v>90</v>
      </c>
      <c r="B52" s="3"/>
      <c r="C52" s="3"/>
      <c r="D52" s="11"/>
      <c r="E52" s="15">
        <v>292.89999999999998</v>
      </c>
      <c r="F52" s="15"/>
      <c r="G52" s="15"/>
      <c r="H52" s="15"/>
      <c r="I52" s="15"/>
      <c r="J52" s="15"/>
      <c r="K52" s="15"/>
      <c r="L52" s="7">
        <v>292.89999999999998</v>
      </c>
    </row>
    <row r="53" spans="1:12" x14ac:dyDescent="0.2">
      <c r="A53" s="2">
        <v>92011</v>
      </c>
      <c r="B53" s="2">
        <v>3600001</v>
      </c>
      <c r="C53" s="2" t="s">
        <v>66</v>
      </c>
      <c r="D53" s="11"/>
      <c r="E53" s="15"/>
      <c r="F53" s="15">
        <v>218.6</v>
      </c>
      <c r="G53" s="15"/>
      <c r="H53" s="15"/>
      <c r="I53" s="15"/>
      <c r="J53" s="15"/>
      <c r="K53" s="15"/>
      <c r="L53" s="7">
        <v>218.6</v>
      </c>
    </row>
    <row r="54" spans="1:12" x14ac:dyDescent="0.2">
      <c r="A54" s="26"/>
      <c r="B54" s="2" t="s">
        <v>81</v>
      </c>
      <c r="C54" s="3"/>
      <c r="D54" s="11"/>
      <c r="E54" s="15"/>
      <c r="F54" s="15">
        <v>218.6</v>
      </c>
      <c r="G54" s="15"/>
      <c r="H54" s="15"/>
      <c r="I54" s="15"/>
      <c r="J54" s="15"/>
      <c r="K54" s="15"/>
      <c r="L54" s="7">
        <v>218.6</v>
      </c>
    </row>
    <row r="55" spans="1:12" x14ac:dyDescent="0.2">
      <c r="A55" s="2" t="s">
        <v>174</v>
      </c>
      <c r="B55" s="3"/>
      <c r="C55" s="3"/>
      <c r="D55" s="11"/>
      <c r="E55" s="15"/>
      <c r="F55" s="15">
        <v>218.6</v>
      </c>
      <c r="G55" s="15"/>
      <c r="H55" s="15"/>
      <c r="I55" s="15"/>
      <c r="J55" s="15"/>
      <c r="K55" s="15"/>
      <c r="L55" s="7">
        <v>218.6</v>
      </c>
    </row>
    <row r="56" spans="1:12" x14ac:dyDescent="0.2">
      <c r="A56" s="2">
        <v>96171</v>
      </c>
      <c r="B56" s="2">
        <v>3600001</v>
      </c>
      <c r="C56" s="2" t="s">
        <v>76</v>
      </c>
      <c r="D56" s="11"/>
      <c r="E56" s="15">
        <v>271</v>
      </c>
      <c r="F56" s="15"/>
      <c r="G56" s="15"/>
      <c r="H56" s="15"/>
      <c r="I56" s="15"/>
      <c r="J56" s="15"/>
      <c r="K56" s="15"/>
      <c r="L56" s="7">
        <v>271</v>
      </c>
    </row>
    <row r="57" spans="1:12" x14ac:dyDescent="0.2">
      <c r="A57" s="26"/>
      <c r="B57" s="2" t="s">
        <v>81</v>
      </c>
      <c r="C57" s="3"/>
      <c r="D57" s="11"/>
      <c r="E57" s="15">
        <v>271</v>
      </c>
      <c r="F57" s="15"/>
      <c r="G57" s="15"/>
      <c r="H57" s="15"/>
      <c r="I57" s="15"/>
      <c r="J57" s="15"/>
      <c r="K57" s="15"/>
      <c r="L57" s="7">
        <v>271</v>
      </c>
    </row>
    <row r="58" spans="1:12" x14ac:dyDescent="0.2">
      <c r="A58" s="2" t="s">
        <v>115</v>
      </c>
      <c r="B58" s="3"/>
      <c r="C58" s="3"/>
      <c r="D58" s="11"/>
      <c r="E58" s="15">
        <v>271</v>
      </c>
      <c r="F58" s="15"/>
      <c r="G58" s="15"/>
      <c r="H58" s="15"/>
      <c r="I58" s="15"/>
      <c r="J58" s="15"/>
      <c r="K58" s="15"/>
      <c r="L58" s="7">
        <v>271</v>
      </c>
    </row>
    <row r="59" spans="1:12" x14ac:dyDescent="0.2">
      <c r="A59" s="2">
        <v>89078</v>
      </c>
      <c r="B59" s="2">
        <v>106500002</v>
      </c>
      <c r="C59" s="2" t="s">
        <v>75</v>
      </c>
      <c r="D59" s="11"/>
      <c r="E59" s="15"/>
      <c r="F59" s="15">
        <v>307.5</v>
      </c>
      <c r="G59" s="15"/>
      <c r="H59" s="15"/>
      <c r="I59" s="15"/>
      <c r="J59" s="15"/>
      <c r="K59" s="15"/>
      <c r="L59" s="7">
        <v>307.5</v>
      </c>
    </row>
    <row r="60" spans="1:12" x14ac:dyDescent="0.2">
      <c r="A60" s="26"/>
      <c r="B60" s="2" t="s">
        <v>80</v>
      </c>
      <c r="C60" s="3"/>
      <c r="D60" s="11"/>
      <c r="E60" s="15"/>
      <c r="F60" s="15">
        <v>307.5</v>
      </c>
      <c r="G60" s="15"/>
      <c r="H60" s="15"/>
      <c r="I60" s="15"/>
      <c r="J60" s="15"/>
      <c r="K60" s="15"/>
      <c r="L60" s="7">
        <v>307.5</v>
      </c>
    </row>
    <row r="61" spans="1:12" x14ac:dyDescent="0.2">
      <c r="A61" s="2" t="s">
        <v>96</v>
      </c>
      <c r="B61" s="3"/>
      <c r="C61" s="3"/>
      <c r="D61" s="11"/>
      <c r="E61" s="15"/>
      <c r="F61" s="15">
        <v>307.5</v>
      </c>
      <c r="G61" s="15"/>
      <c r="H61" s="15"/>
      <c r="I61" s="15"/>
      <c r="J61" s="15"/>
      <c r="K61" s="15"/>
      <c r="L61" s="7">
        <v>307.5</v>
      </c>
    </row>
    <row r="62" spans="1:12" x14ac:dyDescent="0.2">
      <c r="A62" s="2">
        <v>93870</v>
      </c>
      <c r="B62" s="2">
        <v>2840001</v>
      </c>
      <c r="C62" s="2" t="s">
        <v>89</v>
      </c>
      <c r="D62" s="11"/>
      <c r="E62" s="15">
        <v>230.1</v>
      </c>
      <c r="F62" s="15"/>
      <c r="G62" s="15"/>
      <c r="H62" s="15"/>
      <c r="I62" s="15"/>
      <c r="J62" s="15"/>
      <c r="K62" s="15"/>
      <c r="L62" s="7">
        <v>230.1</v>
      </c>
    </row>
    <row r="63" spans="1:12" x14ac:dyDescent="0.2">
      <c r="A63" s="26"/>
      <c r="B63" s="2" t="s">
        <v>73</v>
      </c>
      <c r="C63" s="3"/>
      <c r="D63" s="11"/>
      <c r="E63" s="15">
        <v>230.1</v>
      </c>
      <c r="F63" s="15"/>
      <c r="G63" s="15"/>
      <c r="H63" s="15"/>
      <c r="I63" s="15"/>
      <c r="J63" s="15"/>
      <c r="K63" s="15"/>
      <c r="L63" s="7">
        <v>230.1</v>
      </c>
    </row>
    <row r="64" spans="1:12" x14ac:dyDescent="0.2">
      <c r="A64" s="2" t="s">
        <v>98</v>
      </c>
      <c r="B64" s="3"/>
      <c r="C64" s="3"/>
      <c r="D64" s="11"/>
      <c r="E64" s="15">
        <v>230.1</v>
      </c>
      <c r="F64" s="15"/>
      <c r="G64" s="15"/>
      <c r="H64" s="15"/>
      <c r="I64" s="15"/>
      <c r="J64" s="15"/>
      <c r="K64" s="15"/>
      <c r="L64" s="7">
        <v>230.1</v>
      </c>
    </row>
    <row r="65" spans="1:12" x14ac:dyDescent="0.2">
      <c r="A65" s="2">
        <v>91234</v>
      </c>
      <c r="B65" s="2">
        <v>106500002</v>
      </c>
      <c r="C65" s="2" t="s">
        <v>93</v>
      </c>
      <c r="D65" s="11"/>
      <c r="E65" s="15">
        <v>236.4</v>
      </c>
      <c r="F65" s="15"/>
      <c r="G65" s="15"/>
      <c r="H65" s="15"/>
      <c r="I65" s="15"/>
      <c r="J65" s="15"/>
      <c r="K65" s="15"/>
      <c r="L65" s="7">
        <v>236.4</v>
      </c>
    </row>
    <row r="66" spans="1:12" x14ac:dyDescent="0.2">
      <c r="A66" s="26"/>
      <c r="B66" s="2" t="s">
        <v>80</v>
      </c>
      <c r="C66" s="3"/>
      <c r="D66" s="11"/>
      <c r="E66" s="15">
        <v>236.4</v>
      </c>
      <c r="F66" s="15"/>
      <c r="G66" s="15"/>
      <c r="H66" s="15"/>
      <c r="I66" s="15"/>
      <c r="J66" s="15"/>
      <c r="K66" s="15"/>
      <c r="L66" s="7">
        <v>236.4</v>
      </c>
    </row>
    <row r="67" spans="1:12" x14ac:dyDescent="0.2">
      <c r="A67" s="2" t="s">
        <v>99</v>
      </c>
      <c r="B67" s="3"/>
      <c r="C67" s="3"/>
      <c r="D67" s="11"/>
      <c r="E67" s="15">
        <v>236.4</v>
      </c>
      <c r="F67" s="15"/>
      <c r="G67" s="15"/>
      <c r="H67" s="15"/>
      <c r="I67" s="15"/>
      <c r="J67" s="15"/>
      <c r="K67" s="15"/>
      <c r="L67" s="7">
        <v>236.4</v>
      </c>
    </row>
    <row r="68" spans="1:12" x14ac:dyDescent="0.2">
      <c r="A68" s="2">
        <v>93864</v>
      </c>
      <c r="B68" s="2">
        <v>2840001</v>
      </c>
      <c r="C68" s="2" t="s">
        <v>89</v>
      </c>
      <c r="D68" s="11"/>
      <c r="E68" s="15">
        <v>251.5</v>
      </c>
      <c r="F68" s="15"/>
      <c r="G68" s="15"/>
      <c r="H68" s="15"/>
      <c r="I68" s="15"/>
      <c r="J68" s="15"/>
      <c r="K68" s="15"/>
      <c r="L68" s="7">
        <v>251.5</v>
      </c>
    </row>
    <row r="69" spans="1:12" x14ac:dyDescent="0.2">
      <c r="A69" s="26"/>
      <c r="B69" s="2" t="s">
        <v>73</v>
      </c>
      <c r="C69" s="3"/>
      <c r="D69" s="11"/>
      <c r="E69" s="15">
        <v>251.5</v>
      </c>
      <c r="F69" s="15"/>
      <c r="G69" s="15"/>
      <c r="H69" s="15"/>
      <c r="I69" s="15"/>
      <c r="J69" s="15"/>
      <c r="K69" s="15"/>
      <c r="L69" s="7">
        <v>251.5</v>
      </c>
    </row>
    <row r="70" spans="1:12" x14ac:dyDescent="0.2">
      <c r="A70" s="2" t="s">
        <v>100</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81</v>
      </c>
      <c r="C72" s="3"/>
      <c r="D72" s="11"/>
      <c r="E72" s="15"/>
      <c r="F72" s="15"/>
      <c r="G72" s="15"/>
      <c r="H72" s="15">
        <v>231.4</v>
      </c>
      <c r="I72" s="15"/>
      <c r="J72" s="15"/>
      <c r="K72" s="15"/>
      <c r="L72" s="7">
        <v>231.4</v>
      </c>
    </row>
    <row r="73" spans="1:12" x14ac:dyDescent="0.2">
      <c r="A73" s="2" t="s">
        <v>167</v>
      </c>
      <c r="B73" s="3"/>
      <c r="C73" s="3"/>
      <c r="D73" s="11"/>
      <c r="E73" s="15"/>
      <c r="F73" s="15"/>
      <c r="G73" s="15"/>
      <c r="H73" s="15">
        <v>231.4</v>
      </c>
      <c r="I73" s="15"/>
      <c r="J73" s="15"/>
      <c r="K73" s="15"/>
      <c r="L73" s="7">
        <v>231.4</v>
      </c>
    </row>
    <row r="74" spans="1:12" x14ac:dyDescent="0.2">
      <c r="A74" s="2">
        <v>79978</v>
      </c>
      <c r="B74" s="2">
        <v>180001</v>
      </c>
      <c r="C74" s="2" t="s">
        <v>94</v>
      </c>
      <c r="D74" s="11"/>
      <c r="E74" s="15"/>
      <c r="F74" s="15"/>
      <c r="G74" s="15"/>
      <c r="H74" s="15"/>
      <c r="I74" s="15"/>
      <c r="J74" s="15"/>
      <c r="K74" s="15">
        <v>241</v>
      </c>
      <c r="L74" s="7">
        <v>241</v>
      </c>
    </row>
    <row r="75" spans="1:12" x14ac:dyDescent="0.2">
      <c r="A75" s="26"/>
      <c r="B75" s="2" t="s">
        <v>74</v>
      </c>
      <c r="C75" s="3"/>
      <c r="D75" s="11"/>
      <c r="E75" s="15"/>
      <c r="F75" s="15"/>
      <c r="G75" s="15"/>
      <c r="H75" s="15"/>
      <c r="I75" s="15"/>
      <c r="J75" s="15"/>
      <c r="K75" s="15">
        <v>241</v>
      </c>
      <c r="L75" s="7">
        <v>241</v>
      </c>
    </row>
    <row r="76" spans="1:12" x14ac:dyDescent="0.2">
      <c r="A76" s="2" t="s">
        <v>101</v>
      </c>
      <c r="B76" s="3"/>
      <c r="C76" s="3"/>
      <c r="D76" s="11"/>
      <c r="E76" s="15"/>
      <c r="F76" s="15"/>
      <c r="G76" s="15"/>
      <c r="H76" s="15"/>
      <c r="I76" s="15"/>
      <c r="J76" s="15"/>
      <c r="K76" s="15">
        <v>241</v>
      </c>
      <c r="L76" s="7">
        <v>241</v>
      </c>
    </row>
    <row r="77" spans="1:12" x14ac:dyDescent="0.2">
      <c r="A77" s="2">
        <v>82314</v>
      </c>
      <c r="B77" s="2">
        <v>3600001</v>
      </c>
      <c r="C77" s="2" t="s">
        <v>77</v>
      </c>
      <c r="D77" s="11"/>
      <c r="E77" s="15"/>
      <c r="F77" s="15"/>
      <c r="G77" s="15"/>
      <c r="H77" s="15"/>
      <c r="I77" s="15">
        <v>229.5</v>
      </c>
      <c r="J77" s="15"/>
      <c r="K77" s="15"/>
      <c r="L77" s="7">
        <v>229.5</v>
      </c>
    </row>
    <row r="78" spans="1:12" x14ac:dyDescent="0.2">
      <c r="A78" s="26"/>
      <c r="B78" s="2" t="s">
        <v>81</v>
      </c>
      <c r="C78" s="3"/>
      <c r="D78" s="11"/>
      <c r="E78" s="15"/>
      <c r="F78" s="15"/>
      <c r="G78" s="15"/>
      <c r="H78" s="15"/>
      <c r="I78" s="15">
        <v>229.5</v>
      </c>
      <c r="J78" s="15"/>
      <c r="K78" s="15"/>
      <c r="L78" s="7">
        <v>229.5</v>
      </c>
    </row>
    <row r="79" spans="1:12" x14ac:dyDescent="0.2">
      <c r="A79" s="2" t="s">
        <v>102</v>
      </c>
      <c r="B79" s="3"/>
      <c r="C79" s="3"/>
      <c r="D79" s="11"/>
      <c r="E79" s="15"/>
      <c r="F79" s="15"/>
      <c r="G79" s="15"/>
      <c r="H79" s="15"/>
      <c r="I79" s="15">
        <v>229.5</v>
      </c>
      <c r="J79" s="15"/>
      <c r="K79" s="15"/>
      <c r="L79" s="7">
        <v>229.5</v>
      </c>
    </row>
    <row r="80" spans="1:12" x14ac:dyDescent="0.2">
      <c r="A80" s="2">
        <v>93003</v>
      </c>
      <c r="B80" s="2">
        <v>550003</v>
      </c>
      <c r="C80" s="2" t="s">
        <v>106</v>
      </c>
      <c r="D80" s="11"/>
      <c r="E80" s="15">
        <v>268.2</v>
      </c>
      <c r="F80" s="15"/>
      <c r="G80" s="15"/>
      <c r="H80" s="15"/>
      <c r="I80" s="15"/>
      <c r="J80" s="15"/>
      <c r="K80" s="15"/>
      <c r="L80" s="7">
        <v>268.2</v>
      </c>
    </row>
    <row r="81" spans="1:12" x14ac:dyDescent="0.2">
      <c r="A81" s="26"/>
      <c r="B81" s="2" t="s">
        <v>97</v>
      </c>
      <c r="C81" s="3"/>
      <c r="D81" s="11"/>
      <c r="E81" s="15">
        <v>268.2</v>
      </c>
      <c r="F81" s="15"/>
      <c r="G81" s="15"/>
      <c r="H81" s="15"/>
      <c r="I81" s="15"/>
      <c r="J81" s="15"/>
      <c r="K81" s="15"/>
      <c r="L81" s="7">
        <v>268.2</v>
      </c>
    </row>
    <row r="82" spans="1:12" x14ac:dyDescent="0.2">
      <c r="A82" s="2" t="s">
        <v>116</v>
      </c>
      <c r="B82" s="3"/>
      <c r="C82" s="3"/>
      <c r="D82" s="11"/>
      <c r="E82" s="15">
        <v>268.2</v>
      </c>
      <c r="F82" s="15"/>
      <c r="G82" s="15"/>
      <c r="H82" s="15"/>
      <c r="I82" s="15"/>
      <c r="J82" s="15"/>
      <c r="K82" s="15"/>
      <c r="L82" s="7">
        <v>268.2</v>
      </c>
    </row>
    <row r="83" spans="1:12" x14ac:dyDescent="0.2">
      <c r="A83" s="2">
        <v>96095</v>
      </c>
      <c r="B83" s="2">
        <v>102960001</v>
      </c>
      <c r="C83" s="2" t="s">
        <v>104</v>
      </c>
      <c r="D83" s="11">
        <v>243.5</v>
      </c>
      <c r="E83" s="15"/>
      <c r="F83" s="15"/>
      <c r="G83" s="15"/>
      <c r="H83" s="15"/>
      <c r="I83" s="15"/>
      <c r="J83" s="15"/>
      <c r="K83" s="15"/>
      <c r="L83" s="7">
        <v>243.5</v>
      </c>
    </row>
    <row r="84" spans="1:12" x14ac:dyDescent="0.2">
      <c r="A84" s="26"/>
      <c r="B84" s="2" t="s">
        <v>82</v>
      </c>
      <c r="C84" s="3"/>
      <c r="D84" s="11">
        <v>243.5</v>
      </c>
      <c r="E84" s="15"/>
      <c r="F84" s="15"/>
      <c r="G84" s="15"/>
      <c r="H84" s="15"/>
      <c r="I84" s="15"/>
      <c r="J84" s="15"/>
      <c r="K84" s="15"/>
      <c r="L84" s="7">
        <v>243.5</v>
      </c>
    </row>
    <row r="85" spans="1:12" x14ac:dyDescent="0.2">
      <c r="A85" s="2" t="s">
        <v>117</v>
      </c>
      <c r="B85" s="3"/>
      <c r="C85" s="3"/>
      <c r="D85" s="11">
        <v>243.5</v>
      </c>
      <c r="E85" s="15"/>
      <c r="F85" s="15"/>
      <c r="G85" s="15"/>
      <c r="H85" s="15"/>
      <c r="I85" s="15"/>
      <c r="J85" s="15"/>
      <c r="K85" s="15"/>
      <c r="L85" s="7">
        <v>243.5</v>
      </c>
    </row>
    <row r="86" spans="1:12" x14ac:dyDescent="0.2">
      <c r="A86" s="2">
        <v>94635</v>
      </c>
      <c r="B86" s="2">
        <v>1890027</v>
      </c>
      <c r="C86" s="2" t="s">
        <v>108</v>
      </c>
      <c r="D86" s="11"/>
      <c r="E86" s="15"/>
      <c r="F86" s="15">
        <v>322.3</v>
      </c>
      <c r="G86" s="15"/>
      <c r="H86" s="15"/>
      <c r="I86" s="15"/>
      <c r="J86" s="15"/>
      <c r="K86" s="15"/>
      <c r="L86" s="7">
        <v>322.3</v>
      </c>
    </row>
    <row r="87" spans="1:12" x14ac:dyDescent="0.2">
      <c r="A87" s="26"/>
      <c r="B87" s="2" t="s">
        <v>118</v>
      </c>
      <c r="C87" s="3"/>
      <c r="D87" s="11"/>
      <c r="E87" s="15"/>
      <c r="F87" s="15">
        <v>322.3</v>
      </c>
      <c r="G87" s="15"/>
      <c r="H87" s="15"/>
      <c r="I87" s="15"/>
      <c r="J87" s="15"/>
      <c r="K87" s="15"/>
      <c r="L87" s="7">
        <v>322.3</v>
      </c>
    </row>
    <row r="88" spans="1:12" x14ac:dyDescent="0.2">
      <c r="A88" s="2" t="s">
        <v>119</v>
      </c>
      <c r="B88" s="3"/>
      <c r="C88" s="3"/>
      <c r="D88" s="11"/>
      <c r="E88" s="15"/>
      <c r="F88" s="15">
        <v>322.3</v>
      </c>
      <c r="G88" s="15"/>
      <c r="H88" s="15"/>
      <c r="I88" s="15"/>
      <c r="J88" s="15"/>
      <c r="K88" s="15"/>
      <c r="L88" s="7">
        <v>322.3</v>
      </c>
    </row>
    <row r="89" spans="1:12" x14ac:dyDescent="0.2">
      <c r="A89" s="2">
        <v>96215</v>
      </c>
      <c r="B89" s="2">
        <v>3600001</v>
      </c>
      <c r="C89" s="2" t="s">
        <v>109</v>
      </c>
      <c r="D89" s="11">
        <v>234.7</v>
      </c>
      <c r="E89" s="15"/>
      <c r="F89" s="15"/>
      <c r="G89" s="15"/>
      <c r="H89" s="15"/>
      <c r="I89" s="15"/>
      <c r="J89" s="15"/>
      <c r="K89" s="15"/>
      <c r="L89" s="7">
        <v>234.7</v>
      </c>
    </row>
    <row r="90" spans="1:12" x14ac:dyDescent="0.2">
      <c r="A90" s="26"/>
      <c r="B90" s="2" t="s">
        <v>81</v>
      </c>
      <c r="C90" s="3"/>
      <c r="D90" s="11">
        <v>234.7</v>
      </c>
      <c r="E90" s="15"/>
      <c r="F90" s="15"/>
      <c r="G90" s="15"/>
      <c r="H90" s="15"/>
      <c r="I90" s="15"/>
      <c r="J90" s="15"/>
      <c r="K90" s="15"/>
      <c r="L90" s="7">
        <v>234.7</v>
      </c>
    </row>
    <row r="91" spans="1:12" x14ac:dyDescent="0.2">
      <c r="A91" s="2" t="s">
        <v>120</v>
      </c>
      <c r="B91" s="3"/>
      <c r="C91" s="3"/>
      <c r="D91" s="11">
        <v>234.7</v>
      </c>
      <c r="E91" s="15"/>
      <c r="F91" s="15"/>
      <c r="G91" s="15"/>
      <c r="H91" s="15"/>
      <c r="I91" s="15"/>
      <c r="J91" s="15"/>
      <c r="K91" s="15"/>
      <c r="L91" s="7">
        <v>234.7</v>
      </c>
    </row>
    <row r="92" spans="1:12" x14ac:dyDescent="0.2">
      <c r="A92" s="2">
        <v>96367</v>
      </c>
      <c r="B92" s="2">
        <v>106500002</v>
      </c>
      <c r="C92" s="2" t="s">
        <v>150</v>
      </c>
      <c r="D92" s="11">
        <v>238.4</v>
      </c>
      <c r="E92" s="15"/>
      <c r="F92" s="15"/>
      <c r="G92" s="15"/>
      <c r="H92" s="15"/>
      <c r="I92" s="15"/>
      <c r="J92" s="15"/>
      <c r="K92" s="15"/>
      <c r="L92" s="7">
        <v>238.4</v>
      </c>
    </row>
    <row r="93" spans="1:12" x14ac:dyDescent="0.2">
      <c r="A93" s="26"/>
      <c r="B93" s="2" t="s">
        <v>80</v>
      </c>
      <c r="C93" s="3"/>
      <c r="D93" s="11">
        <v>238.4</v>
      </c>
      <c r="E93" s="15"/>
      <c r="F93" s="15"/>
      <c r="G93" s="15"/>
      <c r="H93" s="15"/>
      <c r="I93" s="15"/>
      <c r="J93" s="15"/>
      <c r="K93" s="15"/>
      <c r="L93" s="7">
        <v>238.4</v>
      </c>
    </row>
    <row r="94" spans="1:12" x14ac:dyDescent="0.2">
      <c r="A94" s="2" t="s">
        <v>165</v>
      </c>
      <c r="B94" s="3"/>
      <c r="C94" s="3"/>
      <c r="D94" s="11">
        <v>238.4</v>
      </c>
      <c r="E94" s="15"/>
      <c r="F94" s="15"/>
      <c r="G94" s="15"/>
      <c r="H94" s="15"/>
      <c r="I94" s="15"/>
      <c r="J94" s="15"/>
      <c r="K94" s="15"/>
      <c r="L94" s="7">
        <v>238.4</v>
      </c>
    </row>
    <row r="95" spans="1:12" x14ac:dyDescent="0.2">
      <c r="A95" s="2">
        <v>86741</v>
      </c>
      <c r="B95" s="2">
        <v>106500002</v>
      </c>
      <c r="C95" s="2" t="s">
        <v>108</v>
      </c>
      <c r="D95" s="11"/>
      <c r="E95" s="15"/>
      <c r="F95" s="15"/>
      <c r="G95" s="15">
        <v>246.4</v>
      </c>
      <c r="H95" s="15"/>
      <c r="I95" s="15"/>
      <c r="J95" s="15"/>
      <c r="K95" s="15"/>
      <c r="L95" s="7">
        <v>246.4</v>
      </c>
    </row>
    <row r="96" spans="1:12" x14ac:dyDescent="0.2">
      <c r="A96" s="26"/>
      <c r="B96" s="2" t="s">
        <v>80</v>
      </c>
      <c r="C96" s="3"/>
      <c r="D96" s="11"/>
      <c r="E96" s="15"/>
      <c r="F96" s="15"/>
      <c r="G96" s="15">
        <v>246.4</v>
      </c>
      <c r="H96" s="15"/>
      <c r="I96" s="15"/>
      <c r="J96" s="15"/>
      <c r="K96" s="15"/>
      <c r="L96" s="7">
        <v>246.4</v>
      </c>
    </row>
    <row r="97" spans="1:12" x14ac:dyDescent="0.2">
      <c r="A97" s="2" t="s">
        <v>121</v>
      </c>
      <c r="B97" s="3"/>
      <c r="C97" s="3"/>
      <c r="D97" s="11"/>
      <c r="E97" s="15"/>
      <c r="F97" s="15"/>
      <c r="G97" s="15">
        <v>246.4</v>
      </c>
      <c r="H97" s="15"/>
      <c r="I97" s="15"/>
      <c r="J97" s="15"/>
      <c r="K97" s="15"/>
      <c r="L97" s="7">
        <v>246.4</v>
      </c>
    </row>
    <row r="98" spans="1:12" x14ac:dyDescent="0.2">
      <c r="A98" s="2">
        <v>86754</v>
      </c>
      <c r="B98" s="2">
        <v>106500002</v>
      </c>
      <c r="C98" s="2" t="s">
        <v>75</v>
      </c>
      <c r="D98" s="11"/>
      <c r="E98" s="15">
        <v>225.7</v>
      </c>
      <c r="F98" s="15"/>
      <c r="G98" s="15"/>
      <c r="H98" s="15"/>
      <c r="I98" s="15"/>
      <c r="J98" s="15"/>
      <c r="K98" s="15"/>
      <c r="L98" s="7">
        <v>225.7</v>
      </c>
    </row>
    <row r="99" spans="1:12" x14ac:dyDescent="0.2">
      <c r="A99" s="26"/>
      <c r="B99" s="2" t="s">
        <v>80</v>
      </c>
      <c r="C99" s="3"/>
      <c r="D99" s="11"/>
      <c r="E99" s="15">
        <v>225.7</v>
      </c>
      <c r="F99" s="15"/>
      <c r="G99" s="15"/>
      <c r="H99" s="15"/>
      <c r="I99" s="15"/>
      <c r="J99" s="15"/>
      <c r="K99" s="15"/>
      <c r="L99" s="7">
        <v>225.7</v>
      </c>
    </row>
    <row r="100" spans="1:12" x14ac:dyDescent="0.2">
      <c r="A100" s="2" t="s">
        <v>173</v>
      </c>
      <c r="B100" s="3"/>
      <c r="C100" s="3"/>
      <c r="D100" s="11"/>
      <c r="E100" s="15">
        <v>225.7</v>
      </c>
      <c r="F100" s="15"/>
      <c r="G100" s="15"/>
      <c r="H100" s="15"/>
      <c r="I100" s="15"/>
      <c r="J100" s="15"/>
      <c r="K100" s="15"/>
      <c r="L100" s="7">
        <v>225.7</v>
      </c>
    </row>
    <row r="101" spans="1:12" x14ac:dyDescent="0.2">
      <c r="A101" s="2">
        <v>89611</v>
      </c>
      <c r="B101" s="2">
        <v>3600001</v>
      </c>
      <c r="C101" s="2" t="s">
        <v>79</v>
      </c>
      <c r="D101" s="11"/>
      <c r="E101" s="15"/>
      <c r="F101" s="15"/>
      <c r="G101" s="15"/>
      <c r="H101" s="15">
        <v>230.8</v>
      </c>
      <c r="I101" s="15"/>
      <c r="J101" s="15"/>
      <c r="K101" s="15"/>
      <c r="L101" s="7">
        <v>230.8</v>
      </c>
    </row>
    <row r="102" spans="1:12" x14ac:dyDescent="0.2">
      <c r="A102" s="26"/>
      <c r="B102" s="2" t="s">
        <v>81</v>
      </c>
      <c r="C102" s="3"/>
      <c r="D102" s="11"/>
      <c r="E102" s="15"/>
      <c r="F102" s="15"/>
      <c r="G102" s="15"/>
      <c r="H102" s="15">
        <v>230.8</v>
      </c>
      <c r="I102" s="15"/>
      <c r="J102" s="15"/>
      <c r="K102" s="15"/>
      <c r="L102" s="7">
        <v>230.8</v>
      </c>
    </row>
    <row r="103" spans="1:12" x14ac:dyDescent="0.2">
      <c r="A103" s="2" t="s">
        <v>122</v>
      </c>
      <c r="B103" s="3"/>
      <c r="C103" s="3"/>
      <c r="D103" s="11"/>
      <c r="E103" s="15"/>
      <c r="F103" s="15"/>
      <c r="G103" s="15"/>
      <c r="H103" s="15">
        <v>230.8</v>
      </c>
      <c r="I103" s="15"/>
      <c r="J103" s="15"/>
      <c r="K103" s="15"/>
      <c r="L103" s="7">
        <v>230.8</v>
      </c>
    </row>
    <row r="104" spans="1:12" x14ac:dyDescent="0.2">
      <c r="A104" s="2">
        <v>98119</v>
      </c>
      <c r="B104" s="2">
        <v>3600001</v>
      </c>
      <c r="C104" s="2" t="s">
        <v>89</v>
      </c>
      <c r="D104" s="11">
        <v>296</v>
      </c>
      <c r="E104" s="15"/>
      <c r="F104" s="15"/>
      <c r="G104" s="15"/>
      <c r="H104" s="15"/>
      <c r="I104" s="15"/>
      <c r="J104" s="15"/>
      <c r="K104" s="15"/>
      <c r="L104" s="7">
        <v>296</v>
      </c>
    </row>
    <row r="105" spans="1:12" x14ac:dyDescent="0.2">
      <c r="A105" s="26"/>
      <c r="B105" s="2" t="s">
        <v>81</v>
      </c>
      <c r="C105" s="3"/>
      <c r="D105" s="11">
        <v>296</v>
      </c>
      <c r="E105" s="15"/>
      <c r="F105" s="15"/>
      <c r="G105" s="15"/>
      <c r="H105" s="15"/>
      <c r="I105" s="15"/>
      <c r="J105" s="15"/>
      <c r="K105" s="15"/>
      <c r="L105" s="7">
        <v>296</v>
      </c>
    </row>
    <row r="106" spans="1:12" x14ac:dyDescent="0.2">
      <c r="A106" s="2" t="s">
        <v>131</v>
      </c>
      <c r="B106" s="3"/>
      <c r="C106" s="3"/>
      <c r="D106" s="11">
        <v>296</v>
      </c>
      <c r="E106" s="15"/>
      <c r="F106" s="15"/>
      <c r="G106" s="15"/>
      <c r="H106" s="15"/>
      <c r="I106" s="15"/>
      <c r="J106" s="15"/>
      <c r="K106" s="15"/>
      <c r="L106" s="7">
        <v>296</v>
      </c>
    </row>
    <row r="107" spans="1:12" x14ac:dyDescent="0.2">
      <c r="A107" s="2">
        <v>98130</v>
      </c>
      <c r="B107" s="2">
        <v>3600001</v>
      </c>
      <c r="C107" s="2" t="s">
        <v>126</v>
      </c>
      <c r="D107" s="11">
        <v>225.9</v>
      </c>
      <c r="E107" s="15"/>
      <c r="F107" s="15"/>
      <c r="G107" s="15"/>
      <c r="H107" s="15"/>
      <c r="I107" s="15"/>
      <c r="J107" s="15"/>
      <c r="K107" s="15"/>
      <c r="L107" s="7">
        <v>225.9</v>
      </c>
    </row>
    <row r="108" spans="1:12" x14ac:dyDescent="0.2">
      <c r="A108" s="26"/>
      <c r="B108" s="2" t="s">
        <v>81</v>
      </c>
      <c r="C108" s="3"/>
      <c r="D108" s="11">
        <v>225.9</v>
      </c>
      <c r="E108" s="15"/>
      <c r="F108" s="15"/>
      <c r="G108" s="15"/>
      <c r="H108" s="15"/>
      <c r="I108" s="15"/>
      <c r="J108" s="15"/>
      <c r="K108" s="15"/>
      <c r="L108" s="7">
        <v>225.9</v>
      </c>
    </row>
    <row r="109" spans="1:12" x14ac:dyDescent="0.2">
      <c r="A109" s="2" t="s">
        <v>132</v>
      </c>
      <c r="B109" s="3"/>
      <c r="C109" s="3"/>
      <c r="D109" s="11">
        <v>225.9</v>
      </c>
      <c r="E109" s="15"/>
      <c r="F109" s="15"/>
      <c r="G109" s="15"/>
      <c r="H109" s="15"/>
      <c r="I109" s="15"/>
      <c r="J109" s="15"/>
      <c r="K109" s="15"/>
      <c r="L109" s="7">
        <v>225.9</v>
      </c>
    </row>
    <row r="110" spans="1:12" x14ac:dyDescent="0.2">
      <c r="A110" s="2">
        <v>98131</v>
      </c>
      <c r="B110" s="2">
        <v>3600001</v>
      </c>
      <c r="C110" s="2" t="s">
        <v>89</v>
      </c>
      <c r="D110" s="11">
        <v>256.8</v>
      </c>
      <c r="E110" s="15"/>
      <c r="F110" s="15"/>
      <c r="G110" s="15"/>
      <c r="H110" s="15"/>
      <c r="I110" s="15"/>
      <c r="J110" s="15"/>
      <c r="K110" s="15"/>
      <c r="L110" s="7">
        <v>256.8</v>
      </c>
    </row>
    <row r="111" spans="1:12" x14ac:dyDescent="0.2">
      <c r="A111" s="26"/>
      <c r="B111" s="2" t="s">
        <v>81</v>
      </c>
      <c r="C111" s="3"/>
      <c r="D111" s="11">
        <v>256.8</v>
      </c>
      <c r="E111" s="15"/>
      <c r="F111" s="15"/>
      <c r="G111" s="15"/>
      <c r="H111" s="15"/>
      <c r="I111" s="15"/>
      <c r="J111" s="15"/>
      <c r="K111" s="15"/>
      <c r="L111" s="7">
        <v>256.8</v>
      </c>
    </row>
    <row r="112" spans="1:12" x14ac:dyDescent="0.2">
      <c r="A112" s="2" t="s">
        <v>133</v>
      </c>
      <c r="B112" s="3"/>
      <c r="C112" s="3"/>
      <c r="D112" s="11">
        <v>256.8</v>
      </c>
      <c r="E112" s="15"/>
      <c r="F112" s="15"/>
      <c r="G112" s="15"/>
      <c r="H112" s="15"/>
      <c r="I112" s="15"/>
      <c r="J112" s="15"/>
      <c r="K112" s="15"/>
      <c r="L112" s="7">
        <v>256.8</v>
      </c>
    </row>
    <row r="113" spans="1:12" x14ac:dyDescent="0.2">
      <c r="A113" s="2">
        <v>93866</v>
      </c>
      <c r="B113" s="2">
        <v>2840001</v>
      </c>
      <c r="C113" s="2" t="s">
        <v>78</v>
      </c>
      <c r="D113" s="11"/>
      <c r="E113" s="15">
        <v>288.60000000000002</v>
      </c>
      <c r="F113" s="15"/>
      <c r="G113" s="15"/>
      <c r="H113" s="15"/>
      <c r="I113" s="15"/>
      <c r="J113" s="15"/>
      <c r="K113" s="15"/>
      <c r="L113" s="7">
        <v>288.60000000000002</v>
      </c>
    </row>
    <row r="114" spans="1:12" x14ac:dyDescent="0.2">
      <c r="A114" s="26"/>
      <c r="B114" s="2" t="s">
        <v>73</v>
      </c>
      <c r="C114" s="3"/>
      <c r="D114" s="11"/>
      <c r="E114" s="15">
        <v>288.60000000000002</v>
      </c>
      <c r="F114" s="15"/>
      <c r="G114" s="15"/>
      <c r="H114" s="15"/>
      <c r="I114" s="15"/>
      <c r="J114" s="15"/>
      <c r="K114" s="15"/>
      <c r="L114" s="7">
        <v>288.60000000000002</v>
      </c>
    </row>
    <row r="115" spans="1:12" x14ac:dyDescent="0.2">
      <c r="A115" s="2" t="s">
        <v>134</v>
      </c>
      <c r="B115" s="3"/>
      <c r="C115" s="3"/>
      <c r="D115" s="11"/>
      <c r="E115" s="15">
        <v>288.60000000000002</v>
      </c>
      <c r="F115" s="15"/>
      <c r="G115" s="15"/>
      <c r="H115" s="15"/>
      <c r="I115" s="15"/>
      <c r="J115" s="15"/>
      <c r="K115" s="15"/>
      <c r="L115" s="7">
        <v>288.60000000000002</v>
      </c>
    </row>
    <row r="116" spans="1:12" x14ac:dyDescent="0.2">
      <c r="A116" s="2">
        <v>90643</v>
      </c>
      <c r="B116" s="2">
        <v>550003</v>
      </c>
      <c r="C116" s="2" t="s">
        <v>127</v>
      </c>
      <c r="D116" s="11"/>
      <c r="E116" s="15"/>
      <c r="F116" s="15">
        <v>264.60000000000002</v>
      </c>
      <c r="G116" s="15"/>
      <c r="H116" s="15"/>
      <c r="I116" s="15"/>
      <c r="J116" s="15"/>
      <c r="K116" s="15"/>
      <c r="L116" s="7">
        <v>264.60000000000002</v>
      </c>
    </row>
    <row r="117" spans="1:12" x14ac:dyDescent="0.2">
      <c r="A117" s="26"/>
      <c r="B117" s="2" t="s">
        <v>97</v>
      </c>
      <c r="C117" s="3"/>
      <c r="D117" s="11"/>
      <c r="E117" s="15"/>
      <c r="F117" s="15">
        <v>264.60000000000002</v>
      </c>
      <c r="G117" s="15"/>
      <c r="H117" s="15"/>
      <c r="I117" s="15"/>
      <c r="J117" s="15"/>
      <c r="K117" s="15"/>
      <c r="L117" s="7">
        <v>264.60000000000002</v>
      </c>
    </row>
    <row r="118" spans="1:12" x14ac:dyDescent="0.2">
      <c r="A118" s="2" t="s">
        <v>135</v>
      </c>
      <c r="B118" s="3"/>
      <c r="C118" s="3"/>
      <c r="D118" s="11"/>
      <c r="E118" s="15"/>
      <c r="F118" s="15">
        <v>264.60000000000002</v>
      </c>
      <c r="G118" s="15"/>
      <c r="H118" s="15"/>
      <c r="I118" s="15"/>
      <c r="J118" s="15"/>
      <c r="K118" s="15"/>
      <c r="L118" s="7">
        <v>264.60000000000002</v>
      </c>
    </row>
    <row r="119" spans="1:12" x14ac:dyDescent="0.2">
      <c r="A119" s="2">
        <v>93439</v>
      </c>
      <c r="B119" s="2">
        <v>106500002</v>
      </c>
      <c r="C119" s="2" t="s">
        <v>125</v>
      </c>
      <c r="D119" s="11"/>
      <c r="E119" s="15">
        <v>262.89999999999998</v>
      </c>
      <c r="F119" s="15"/>
      <c r="G119" s="15"/>
      <c r="H119" s="15"/>
      <c r="I119" s="15"/>
      <c r="J119" s="15"/>
      <c r="K119" s="15"/>
      <c r="L119" s="7">
        <v>262.89999999999998</v>
      </c>
    </row>
    <row r="120" spans="1:12" x14ac:dyDescent="0.2">
      <c r="A120" s="26"/>
      <c r="B120" s="2" t="s">
        <v>80</v>
      </c>
      <c r="C120" s="3"/>
      <c r="D120" s="11"/>
      <c r="E120" s="15">
        <v>262.89999999999998</v>
      </c>
      <c r="F120" s="15"/>
      <c r="G120" s="15"/>
      <c r="H120" s="15"/>
      <c r="I120" s="15"/>
      <c r="J120" s="15"/>
      <c r="K120" s="15"/>
      <c r="L120" s="7">
        <v>262.89999999999998</v>
      </c>
    </row>
    <row r="121" spans="1:12" x14ac:dyDescent="0.2">
      <c r="A121" s="2" t="s">
        <v>136</v>
      </c>
      <c r="B121" s="3"/>
      <c r="C121" s="3"/>
      <c r="D121" s="11"/>
      <c r="E121" s="15">
        <v>262.89999999999998</v>
      </c>
      <c r="F121" s="15"/>
      <c r="G121" s="15"/>
      <c r="H121" s="15"/>
      <c r="I121" s="15"/>
      <c r="J121" s="15"/>
      <c r="K121" s="15"/>
      <c r="L121" s="7">
        <v>262.89999999999998</v>
      </c>
    </row>
    <row r="122" spans="1:12" x14ac:dyDescent="0.2">
      <c r="A122" s="2">
        <v>98068</v>
      </c>
      <c r="B122" s="2">
        <v>106500002</v>
      </c>
      <c r="C122" s="2" t="s">
        <v>128</v>
      </c>
      <c r="D122" s="11">
        <v>241.4</v>
      </c>
      <c r="E122" s="15"/>
      <c r="F122" s="15"/>
      <c r="G122" s="15"/>
      <c r="H122" s="15"/>
      <c r="I122" s="15"/>
      <c r="J122" s="15"/>
      <c r="K122" s="15"/>
      <c r="L122" s="7">
        <v>241.4</v>
      </c>
    </row>
    <row r="123" spans="1:12" x14ac:dyDescent="0.2">
      <c r="A123" s="26"/>
      <c r="B123" s="2" t="s">
        <v>80</v>
      </c>
      <c r="C123" s="3"/>
      <c r="D123" s="11">
        <v>241.4</v>
      </c>
      <c r="E123" s="15"/>
      <c r="F123" s="15"/>
      <c r="G123" s="15"/>
      <c r="H123" s="15"/>
      <c r="I123" s="15"/>
      <c r="J123" s="15"/>
      <c r="K123" s="15"/>
      <c r="L123" s="7">
        <v>241.4</v>
      </c>
    </row>
    <row r="124" spans="1:12" x14ac:dyDescent="0.2">
      <c r="A124" s="2" t="s">
        <v>137</v>
      </c>
      <c r="B124" s="3"/>
      <c r="C124" s="3"/>
      <c r="D124" s="11">
        <v>241.4</v>
      </c>
      <c r="E124" s="15"/>
      <c r="F124" s="15"/>
      <c r="G124" s="15"/>
      <c r="H124" s="15"/>
      <c r="I124" s="15"/>
      <c r="J124" s="15"/>
      <c r="K124" s="15"/>
      <c r="L124" s="7">
        <v>241.4</v>
      </c>
    </row>
    <row r="125" spans="1:12" x14ac:dyDescent="0.2">
      <c r="A125" s="2">
        <v>93440</v>
      </c>
      <c r="B125" s="2">
        <v>106500002</v>
      </c>
      <c r="C125" s="2" t="s">
        <v>125</v>
      </c>
      <c r="D125" s="11"/>
      <c r="E125" s="15">
        <v>255.6</v>
      </c>
      <c r="F125" s="15"/>
      <c r="G125" s="15"/>
      <c r="H125" s="15"/>
      <c r="I125" s="15"/>
      <c r="J125" s="15"/>
      <c r="K125" s="15"/>
      <c r="L125" s="7">
        <v>255.6</v>
      </c>
    </row>
    <row r="126" spans="1:12" x14ac:dyDescent="0.2">
      <c r="A126" s="26"/>
      <c r="B126" s="2" t="s">
        <v>80</v>
      </c>
      <c r="C126" s="3"/>
      <c r="D126" s="11"/>
      <c r="E126" s="15">
        <v>255.6</v>
      </c>
      <c r="F126" s="15"/>
      <c r="G126" s="15"/>
      <c r="H126" s="15"/>
      <c r="I126" s="15"/>
      <c r="J126" s="15"/>
      <c r="K126" s="15"/>
      <c r="L126" s="7">
        <v>255.6</v>
      </c>
    </row>
    <row r="127" spans="1:12" x14ac:dyDescent="0.2">
      <c r="A127" s="2" t="s">
        <v>138</v>
      </c>
      <c r="B127" s="3"/>
      <c r="C127" s="3"/>
      <c r="D127" s="11"/>
      <c r="E127" s="15">
        <v>255.6</v>
      </c>
      <c r="F127" s="15"/>
      <c r="G127" s="15"/>
      <c r="H127" s="15"/>
      <c r="I127" s="15"/>
      <c r="J127" s="15"/>
      <c r="K127" s="15"/>
      <c r="L127" s="7">
        <v>255.6</v>
      </c>
    </row>
    <row r="128" spans="1:12" x14ac:dyDescent="0.2">
      <c r="A128" s="2">
        <v>96093</v>
      </c>
      <c r="B128" s="2">
        <v>102960001</v>
      </c>
      <c r="C128" s="2" t="s">
        <v>124</v>
      </c>
      <c r="D128" s="11">
        <v>237.2</v>
      </c>
      <c r="E128" s="15"/>
      <c r="F128" s="15"/>
      <c r="G128" s="15"/>
      <c r="H128" s="15"/>
      <c r="I128" s="15"/>
      <c r="J128" s="15"/>
      <c r="K128" s="15"/>
      <c r="L128" s="7">
        <v>237.2</v>
      </c>
    </row>
    <row r="129" spans="1:12" x14ac:dyDescent="0.2">
      <c r="A129" s="26"/>
      <c r="B129" s="2" t="s">
        <v>82</v>
      </c>
      <c r="C129" s="3"/>
      <c r="D129" s="11">
        <v>237.2</v>
      </c>
      <c r="E129" s="15"/>
      <c r="F129" s="15"/>
      <c r="G129" s="15"/>
      <c r="H129" s="15"/>
      <c r="I129" s="15"/>
      <c r="J129" s="15"/>
      <c r="K129" s="15"/>
      <c r="L129" s="7">
        <v>237.2</v>
      </c>
    </row>
    <row r="130" spans="1:12" x14ac:dyDescent="0.2">
      <c r="A130" s="2" t="s">
        <v>139</v>
      </c>
      <c r="B130" s="3"/>
      <c r="C130" s="3"/>
      <c r="D130" s="11">
        <v>237.2</v>
      </c>
      <c r="E130" s="15"/>
      <c r="F130" s="15"/>
      <c r="G130" s="15"/>
      <c r="H130" s="15"/>
      <c r="I130" s="15"/>
      <c r="J130" s="15"/>
      <c r="K130" s="15"/>
      <c r="L130" s="7">
        <v>237.2</v>
      </c>
    </row>
    <row r="131" spans="1:12" x14ac:dyDescent="0.2">
      <c r="A131" s="2">
        <v>91821</v>
      </c>
      <c r="B131" s="2">
        <v>80001</v>
      </c>
      <c r="C131" s="2" t="s">
        <v>148</v>
      </c>
      <c r="D131" s="11"/>
      <c r="E131" s="15">
        <v>263.10000000000002</v>
      </c>
      <c r="F131" s="15"/>
      <c r="G131" s="15"/>
      <c r="H131" s="15"/>
      <c r="I131" s="15"/>
      <c r="J131" s="15"/>
      <c r="K131" s="15"/>
      <c r="L131" s="7">
        <v>263.10000000000002</v>
      </c>
    </row>
    <row r="132" spans="1:12" x14ac:dyDescent="0.2">
      <c r="A132" s="26"/>
      <c r="B132" s="2" t="s">
        <v>158</v>
      </c>
      <c r="C132" s="3"/>
      <c r="D132" s="11"/>
      <c r="E132" s="15">
        <v>263.10000000000002</v>
      </c>
      <c r="F132" s="15"/>
      <c r="G132" s="15"/>
      <c r="H132" s="15"/>
      <c r="I132" s="15"/>
      <c r="J132" s="15"/>
      <c r="K132" s="15"/>
      <c r="L132" s="7">
        <v>263.10000000000002</v>
      </c>
    </row>
    <row r="133" spans="1:12" x14ac:dyDescent="0.2">
      <c r="A133" s="2" t="s">
        <v>159</v>
      </c>
      <c r="B133" s="3"/>
      <c r="C133" s="3"/>
      <c r="D133" s="11"/>
      <c r="E133" s="15">
        <v>263.10000000000002</v>
      </c>
      <c r="F133" s="15"/>
      <c r="G133" s="15"/>
      <c r="H133" s="15"/>
      <c r="I133" s="15"/>
      <c r="J133" s="15"/>
      <c r="K133" s="15"/>
      <c r="L133" s="7">
        <v>263.10000000000002</v>
      </c>
    </row>
    <row r="134" spans="1:12" x14ac:dyDescent="0.2">
      <c r="A134" s="2">
        <v>99232</v>
      </c>
      <c r="B134" s="2">
        <v>102960001</v>
      </c>
      <c r="C134" s="2" t="s">
        <v>123</v>
      </c>
      <c r="D134" s="11">
        <v>248.2</v>
      </c>
      <c r="E134" s="15"/>
      <c r="F134" s="15"/>
      <c r="G134" s="15"/>
      <c r="H134" s="15"/>
      <c r="I134" s="15"/>
      <c r="J134" s="15"/>
      <c r="K134" s="15"/>
      <c r="L134" s="7">
        <v>248.2</v>
      </c>
    </row>
    <row r="135" spans="1:12" x14ac:dyDescent="0.2">
      <c r="A135" s="26"/>
      <c r="B135" s="2" t="s">
        <v>82</v>
      </c>
      <c r="C135" s="3"/>
      <c r="D135" s="11">
        <v>248.2</v>
      </c>
      <c r="E135" s="15"/>
      <c r="F135" s="15"/>
      <c r="G135" s="15"/>
      <c r="H135" s="15"/>
      <c r="I135" s="15"/>
      <c r="J135" s="15"/>
      <c r="K135" s="15"/>
      <c r="L135" s="7">
        <v>248.2</v>
      </c>
    </row>
    <row r="136" spans="1:12" x14ac:dyDescent="0.2">
      <c r="A136" s="2" t="s">
        <v>161</v>
      </c>
      <c r="B136" s="3"/>
      <c r="C136" s="3"/>
      <c r="D136" s="11">
        <v>248.2</v>
      </c>
      <c r="E136" s="15"/>
      <c r="F136" s="15"/>
      <c r="G136" s="15"/>
      <c r="H136" s="15"/>
      <c r="I136" s="15"/>
      <c r="J136" s="15"/>
      <c r="K136" s="15"/>
      <c r="L136" s="7">
        <v>248.2</v>
      </c>
    </row>
    <row r="137" spans="1:12" x14ac:dyDescent="0.2">
      <c r="A137" s="2">
        <v>89571</v>
      </c>
      <c r="B137" s="2">
        <v>2760001</v>
      </c>
      <c r="C137" s="2" t="s">
        <v>78</v>
      </c>
      <c r="D137" s="11"/>
      <c r="E137" s="15">
        <v>245.2</v>
      </c>
      <c r="F137" s="15"/>
      <c r="G137" s="15"/>
      <c r="H137" s="15"/>
      <c r="I137" s="15"/>
      <c r="J137" s="15"/>
      <c r="K137" s="15"/>
      <c r="L137" s="7">
        <v>245.2</v>
      </c>
    </row>
    <row r="138" spans="1:12" x14ac:dyDescent="0.2">
      <c r="A138" s="26"/>
      <c r="B138" s="2" t="s">
        <v>162</v>
      </c>
      <c r="C138" s="3"/>
      <c r="D138" s="11"/>
      <c r="E138" s="15">
        <v>245.2</v>
      </c>
      <c r="F138" s="15"/>
      <c r="G138" s="15"/>
      <c r="H138" s="15"/>
      <c r="I138" s="15"/>
      <c r="J138" s="15"/>
      <c r="K138" s="15"/>
      <c r="L138" s="7">
        <v>245.2</v>
      </c>
    </row>
    <row r="139" spans="1:12" x14ac:dyDescent="0.2">
      <c r="A139" s="2" t="s">
        <v>163</v>
      </c>
      <c r="B139" s="3"/>
      <c r="C139" s="3"/>
      <c r="D139" s="11"/>
      <c r="E139" s="15">
        <v>245.2</v>
      </c>
      <c r="F139" s="15"/>
      <c r="G139" s="15"/>
      <c r="H139" s="15"/>
      <c r="I139" s="15"/>
      <c r="J139" s="15"/>
      <c r="K139" s="15"/>
      <c r="L139" s="7">
        <v>245.2</v>
      </c>
    </row>
    <row r="140" spans="1:12" x14ac:dyDescent="0.2">
      <c r="A140" s="2">
        <v>93421</v>
      </c>
      <c r="B140" s="2">
        <v>106500002</v>
      </c>
      <c r="C140" s="2" t="s">
        <v>125</v>
      </c>
      <c r="D140" s="11"/>
      <c r="E140" s="15">
        <v>241.7</v>
      </c>
      <c r="F140" s="15"/>
      <c r="G140" s="15"/>
      <c r="H140" s="15"/>
      <c r="I140" s="15"/>
      <c r="J140" s="15"/>
      <c r="K140" s="15"/>
      <c r="L140" s="7">
        <v>241.7</v>
      </c>
    </row>
    <row r="141" spans="1:12" x14ac:dyDescent="0.2">
      <c r="A141" s="26"/>
      <c r="B141" s="2" t="s">
        <v>80</v>
      </c>
      <c r="C141" s="3"/>
      <c r="D141" s="11"/>
      <c r="E141" s="15">
        <v>241.7</v>
      </c>
      <c r="F141" s="15"/>
      <c r="G141" s="15"/>
      <c r="H141" s="15"/>
      <c r="I141" s="15"/>
      <c r="J141" s="15"/>
      <c r="K141" s="15"/>
      <c r="L141" s="7">
        <v>241.7</v>
      </c>
    </row>
    <row r="142" spans="1:12" x14ac:dyDescent="0.2">
      <c r="A142" s="2" t="s">
        <v>164</v>
      </c>
      <c r="B142" s="3"/>
      <c r="C142" s="3"/>
      <c r="D142" s="11"/>
      <c r="E142" s="15">
        <v>241.7</v>
      </c>
      <c r="F142" s="15"/>
      <c r="G142" s="15"/>
      <c r="H142" s="15"/>
      <c r="I142" s="15"/>
      <c r="J142" s="15"/>
      <c r="K142" s="15"/>
      <c r="L142" s="7">
        <v>241.7</v>
      </c>
    </row>
    <row r="143" spans="1:12" x14ac:dyDescent="0.2">
      <c r="A143" s="2">
        <v>89632</v>
      </c>
      <c r="B143" s="2">
        <v>3600001</v>
      </c>
      <c r="C143" s="2" t="s">
        <v>151</v>
      </c>
      <c r="D143" s="11"/>
      <c r="E143" s="15"/>
      <c r="F143" s="15"/>
      <c r="G143" s="15">
        <v>233.5</v>
      </c>
      <c r="H143" s="15"/>
      <c r="I143" s="15"/>
      <c r="J143" s="15"/>
      <c r="K143" s="15"/>
      <c r="L143" s="7">
        <v>233.5</v>
      </c>
    </row>
    <row r="144" spans="1:12" x14ac:dyDescent="0.2">
      <c r="A144" s="26"/>
      <c r="B144" s="2" t="s">
        <v>81</v>
      </c>
      <c r="C144" s="3"/>
      <c r="D144" s="11"/>
      <c r="E144" s="15"/>
      <c r="F144" s="15"/>
      <c r="G144" s="15">
        <v>233.5</v>
      </c>
      <c r="H144" s="15"/>
      <c r="I144" s="15"/>
      <c r="J144" s="15"/>
      <c r="K144" s="15"/>
      <c r="L144" s="7">
        <v>233.5</v>
      </c>
    </row>
    <row r="145" spans="1:12" x14ac:dyDescent="0.2">
      <c r="A145" s="2" t="s">
        <v>166</v>
      </c>
      <c r="B145" s="3"/>
      <c r="C145" s="3"/>
      <c r="D145" s="11"/>
      <c r="E145" s="15"/>
      <c r="F145" s="15"/>
      <c r="G145" s="15">
        <v>233.5</v>
      </c>
      <c r="H145" s="15"/>
      <c r="I145" s="15"/>
      <c r="J145" s="15"/>
      <c r="K145" s="15"/>
      <c r="L145" s="7">
        <v>233.5</v>
      </c>
    </row>
    <row r="146" spans="1:12" x14ac:dyDescent="0.2">
      <c r="A146" s="2">
        <v>98894</v>
      </c>
      <c r="B146" s="2">
        <v>2840001</v>
      </c>
      <c r="C146" s="2" t="s">
        <v>152</v>
      </c>
      <c r="D146" s="11">
        <v>230.8</v>
      </c>
      <c r="E146" s="15"/>
      <c r="F146" s="15"/>
      <c r="G146" s="15"/>
      <c r="H146" s="15"/>
      <c r="I146" s="15"/>
      <c r="J146" s="15"/>
      <c r="K146" s="15"/>
      <c r="L146" s="7">
        <v>230.8</v>
      </c>
    </row>
    <row r="147" spans="1:12" x14ac:dyDescent="0.2">
      <c r="A147" s="26"/>
      <c r="B147" s="2" t="s">
        <v>73</v>
      </c>
      <c r="C147" s="3"/>
      <c r="D147" s="11">
        <v>230.8</v>
      </c>
      <c r="E147" s="15"/>
      <c r="F147" s="15"/>
      <c r="G147" s="15"/>
      <c r="H147" s="15"/>
      <c r="I147" s="15"/>
      <c r="J147" s="15"/>
      <c r="K147" s="15"/>
      <c r="L147" s="7">
        <v>230.8</v>
      </c>
    </row>
    <row r="148" spans="1:12" x14ac:dyDescent="0.2">
      <c r="A148" s="2" t="s">
        <v>168</v>
      </c>
      <c r="B148" s="3"/>
      <c r="C148" s="3"/>
      <c r="D148" s="11">
        <v>230.8</v>
      </c>
      <c r="E148" s="15"/>
      <c r="F148" s="15"/>
      <c r="G148" s="15"/>
      <c r="H148" s="15"/>
      <c r="I148" s="15"/>
      <c r="J148" s="15"/>
      <c r="K148" s="15"/>
      <c r="L148" s="7">
        <v>230.8</v>
      </c>
    </row>
    <row r="149" spans="1:12" x14ac:dyDescent="0.2">
      <c r="A149" s="2">
        <v>81008</v>
      </c>
      <c r="B149" s="2">
        <v>2840001</v>
      </c>
      <c r="C149" s="2" t="s">
        <v>153</v>
      </c>
      <c r="D149" s="11"/>
      <c r="E149" s="15"/>
      <c r="F149" s="15"/>
      <c r="G149" s="15"/>
      <c r="H149" s="15"/>
      <c r="I149" s="15"/>
      <c r="J149" s="15">
        <v>230.2</v>
      </c>
      <c r="K149" s="15"/>
      <c r="L149" s="7">
        <v>230.2</v>
      </c>
    </row>
    <row r="150" spans="1:12" x14ac:dyDescent="0.2">
      <c r="A150" s="26"/>
      <c r="B150" s="2" t="s">
        <v>73</v>
      </c>
      <c r="C150" s="3"/>
      <c r="D150" s="11"/>
      <c r="E150" s="15"/>
      <c r="F150" s="15"/>
      <c r="G150" s="15"/>
      <c r="H150" s="15"/>
      <c r="I150" s="15"/>
      <c r="J150" s="15">
        <v>230.2</v>
      </c>
      <c r="K150" s="15"/>
      <c r="L150" s="7">
        <v>230.2</v>
      </c>
    </row>
    <row r="151" spans="1:12" x14ac:dyDescent="0.2">
      <c r="A151" s="2" t="s">
        <v>169</v>
      </c>
      <c r="B151" s="3"/>
      <c r="C151" s="3"/>
      <c r="D151" s="11"/>
      <c r="E151" s="15"/>
      <c r="F151" s="15"/>
      <c r="G151" s="15"/>
      <c r="H151" s="15"/>
      <c r="I151" s="15"/>
      <c r="J151" s="15">
        <v>230.2</v>
      </c>
      <c r="K151" s="15"/>
      <c r="L151" s="7">
        <v>230.2</v>
      </c>
    </row>
    <row r="152" spans="1:12" x14ac:dyDescent="0.2">
      <c r="A152" s="2">
        <v>87002</v>
      </c>
      <c r="B152" s="2">
        <v>2760001</v>
      </c>
      <c r="C152" s="2" t="s">
        <v>154</v>
      </c>
      <c r="D152" s="11"/>
      <c r="E152" s="15"/>
      <c r="F152" s="15">
        <v>226.1</v>
      </c>
      <c r="G152" s="15"/>
      <c r="H152" s="15"/>
      <c r="I152" s="15"/>
      <c r="J152" s="15"/>
      <c r="K152" s="15"/>
      <c r="L152" s="7">
        <v>226.1</v>
      </c>
    </row>
    <row r="153" spans="1:12" x14ac:dyDescent="0.2">
      <c r="A153" s="26"/>
      <c r="B153" s="2" t="s">
        <v>162</v>
      </c>
      <c r="C153" s="3"/>
      <c r="D153" s="11"/>
      <c r="E153" s="15"/>
      <c r="F153" s="15">
        <v>226.1</v>
      </c>
      <c r="G153" s="15"/>
      <c r="H153" s="15"/>
      <c r="I153" s="15"/>
      <c r="J153" s="15"/>
      <c r="K153" s="15"/>
      <c r="L153" s="7">
        <v>226.1</v>
      </c>
    </row>
    <row r="154" spans="1:12" x14ac:dyDescent="0.2">
      <c r="A154" s="2" t="s">
        <v>172</v>
      </c>
      <c r="B154" s="3"/>
      <c r="C154" s="3"/>
      <c r="D154" s="11"/>
      <c r="E154" s="15"/>
      <c r="F154" s="15">
        <v>226.1</v>
      </c>
      <c r="G154" s="15"/>
      <c r="H154" s="15"/>
      <c r="I154" s="15"/>
      <c r="J154" s="15"/>
      <c r="K154" s="15"/>
      <c r="L154" s="7">
        <v>226.1</v>
      </c>
    </row>
    <row r="155" spans="1:12" x14ac:dyDescent="0.2">
      <c r="A155" s="5" t="s">
        <v>21</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
  <sheetViews>
    <sheetView tabSelected="1" zoomScaleNormal="100" workbookViewId="0">
      <selection activeCell="N15" sqref="N15"/>
    </sheetView>
  </sheetViews>
  <sheetFormatPr baseColWidth="10" defaultRowHeight="13.5" x14ac:dyDescent="0.3"/>
  <cols>
    <col min="1" max="1" width="11.140625" style="242" customWidth="1"/>
    <col min="2" max="2" width="10.85546875" style="207" customWidth="1"/>
    <col min="3" max="3" width="9.85546875" style="257" customWidth="1"/>
    <col min="4" max="4" width="9.85546875" style="182" customWidth="1"/>
    <col min="5" max="5" width="9.85546875" style="234" customWidth="1"/>
    <col min="6" max="6" width="9.85546875" style="258" customWidth="1"/>
    <col min="7" max="7" width="9.85546875" style="210" customWidth="1"/>
    <col min="8" max="8" width="9.85546875" style="259" customWidth="1"/>
    <col min="9" max="9" width="9.85546875" style="260" customWidth="1"/>
    <col min="10" max="10" width="9.85546875" style="154" customWidth="1"/>
    <col min="11" max="11" width="7.7109375" style="189" hidden="1" customWidth="1"/>
    <col min="12" max="12" width="7" style="242" hidden="1" customWidth="1"/>
    <col min="13" max="13" width="7" style="237" customWidth="1"/>
    <col min="14" max="14" width="11.42578125" style="207" customWidth="1"/>
    <col min="15" max="16384" width="11.42578125" style="207"/>
  </cols>
  <sheetData>
    <row r="1" spans="1:13" s="198" customFormat="1" x14ac:dyDescent="0.3">
      <c r="A1" s="210"/>
      <c r="B1" s="199" t="s">
        <v>270</v>
      </c>
      <c r="C1" s="233"/>
      <c r="D1" s="199"/>
      <c r="E1" s="234"/>
      <c r="F1" s="234"/>
      <c r="G1" s="210"/>
      <c r="H1" s="235"/>
      <c r="I1" s="236"/>
      <c r="J1" s="154"/>
      <c r="K1" s="189"/>
      <c r="L1" s="199"/>
      <c r="M1" s="237"/>
    </row>
    <row r="2" spans="1:13" s="198" customFormat="1" x14ac:dyDescent="0.3">
      <c r="A2" s="210"/>
      <c r="B2" s="238">
        <v>43539</v>
      </c>
      <c r="C2" s="239"/>
      <c r="D2" s="199"/>
      <c r="E2" s="234"/>
      <c r="F2" s="234"/>
      <c r="G2" s="210"/>
      <c r="H2" s="235"/>
      <c r="I2" s="236"/>
      <c r="J2" s="154"/>
      <c r="K2" s="189"/>
      <c r="L2" s="240"/>
      <c r="M2" s="237"/>
    </row>
    <row r="3" spans="1:13" s="198" customFormat="1" x14ac:dyDescent="0.3">
      <c r="A3" s="210"/>
      <c r="B3" s="241"/>
      <c r="C3" s="239"/>
      <c r="D3" s="199"/>
      <c r="E3" s="234"/>
      <c r="F3" s="234"/>
      <c r="G3" s="210"/>
      <c r="H3" s="235"/>
      <c r="I3" s="236"/>
      <c r="J3" s="154"/>
      <c r="K3" s="189"/>
      <c r="L3" s="240"/>
      <c r="M3" s="237"/>
    </row>
    <row r="4" spans="1:13" s="198" customFormat="1" x14ac:dyDescent="0.3">
      <c r="A4" s="210"/>
      <c r="B4" s="241"/>
      <c r="C4" s="239"/>
      <c r="D4" s="199"/>
      <c r="E4" s="234"/>
      <c r="F4" s="234"/>
      <c r="G4" s="210"/>
      <c r="H4" s="235"/>
      <c r="I4" s="236"/>
      <c r="J4" s="154"/>
      <c r="K4" s="189"/>
      <c r="L4" s="240"/>
      <c r="M4" s="237"/>
    </row>
    <row r="5" spans="1:13" ht="14.25" x14ac:dyDescent="0.3">
      <c r="B5" s="243"/>
      <c r="C5" s="244"/>
      <c r="D5" s="218"/>
      <c r="E5" s="240"/>
      <c r="F5" s="245"/>
      <c r="G5" s="246"/>
      <c r="H5" s="277"/>
      <c r="I5" s="278"/>
      <c r="J5" s="278"/>
      <c r="K5" s="247"/>
      <c r="L5" s="248"/>
      <c r="M5" s="249"/>
    </row>
    <row r="6" spans="1:13" ht="13.5" customHeight="1" x14ac:dyDescent="0.3">
      <c r="B6" s="243"/>
      <c r="C6" s="250"/>
      <c r="D6" s="218"/>
      <c r="E6" s="250" t="s">
        <v>38</v>
      </c>
      <c r="F6" s="245"/>
      <c r="G6" s="251">
        <f>+SUBTOTAL(101,G11:G10003)</f>
        <v>184.9</v>
      </c>
      <c r="H6" s="252">
        <f>+SUBTOTAL(101,H11:H10003)</f>
        <v>49.195</v>
      </c>
      <c r="I6" s="251">
        <f>+SUBTOTAL(101,I11:I10003)</f>
        <v>3.28</v>
      </c>
      <c r="J6" s="155">
        <f>+SUBTOTAL(101,J11:J10003)</f>
        <v>499.68599999999992</v>
      </c>
      <c r="K6" s="213"/>
      <c r="L6" s="248"/>
      <c r="M6" s="249"/>
    </row>
    <row r="7" spans="1:13" ht="13.5" customHeight="1" x14ac:dyDescent="0.3">
      <c r="B7" s="243"/>
      <c r="C7" s="250"/>
      <c r="D7" s="218"/>
      <c r="E7" s="250" t="s">
        <v>33</v>
      </c>
      <c r="F7" s="245"/>
      <c r="G7" s="251">
        <f>+SUBTOTAL(102,G11:G1002)</f>
        <v>50</v>
      </c>
      <c r="H7" s="251">
        <f>+SUBTOTAL(102,H11:H1002)</f>
        <v>50</v>
      </c>
      <c r="I7" s="251">
        <f>+SUBTOTAL(102,I11:I1002)</f>
        <v>50</v>
      </c>
      <c r="J7" s="156">
        <f>+SUBTOTAL(102,J11:J1002)</f>
        <v>50</v>
      </c>
      <c r="K7" s="214"/>
      <c r="L7" s="248"/>
      <c r="M7" s="249"/>
    </row>
    <row r="8" spans="1:13" ht="13.5" customHeight="1" x14ac:dyDescent="0.3">
      <c r="B8" s="243"/>
      <c r="C8" s="250"/>
      <c r="D8" s="218"/>
      <c r="E8" s="250" t="s">
        <v>19</v>
      </c>
      <c r="F8" s="245"/>
      <c r="G8" s="251">
        <f>+SUBTOTAL(105,G11:G10003)</f>
        <v>37</v>
      </c>
      <c r="H8" s="252">
        <f>+SUBTOTAL(105,H11:H10003)</f>
        <v>34.869999999999997</v>
      </c>
      <c r="I8" s="251">
        <f>+SUBTOTAL(105,I11:I10003)</f>
        <v>1</v>
      </c>
      <c r="J8" s="156">
        <f>+SUBTOTAL(105,J11:J10003)</f>
        <v>417.6</v>
      </c>
      <c r="K8" s="213"/>
      <c r="L8" s="248"/>
      <c r="M8" s="249"/>
    </row>
    <row r="9" spans="1:13" ht="13.5" customHeight="1" x14ac:dyDescent="0.3">
      <c r="B9" s="217"/>
      <c r="C9" s="250"/>
      <c r="D9" s="218"/>
      <c r="E9" s="250" t="s">
        <v>20</v>
      </c>
      <c r="F9" s="245"/>
      <c r="G9" s="251">
        <f>+SUBTOTAL(104,G11:G10003)</f>
        <v>305</v>
      </c>
      <c r="H9" s="252">
        <f>+SUBTOTAL(104,H11:H10003)</f>
        <v>65.400000000000006</v>
      </c>
      <c r="I9" s="251">
        <f>+SUBTOTAL(104,I11:I10003)</f>
        <v>7</v>
      </c>
      <c r="J9" s="156">
        <f>+SUBTOTAL(104,J11:J10003)</f>
        <v>694</v>
      </c>
      <c r="K9" s="213"/>
      <c r="L9" s="253"/>
      <c r="M9" s="218"/>
    </row>
    <row r="10" spans="1:13" s="217" customFormat="1" x14ac:dyDescent="0.3">
      <c r="A10" s="253" t="s">
        <v>269</v>
      </c>
      <c r="B10" s="253" t="s">
        <v>42</v>
      </c>
      <c r="C10" s="244" t="s">
        <v>41</v>
      </c>
      <c r="D10" s="218" t="s">
        <v>43</v>
      </c>
      <c r="E10" s="240" t="s">
        <v>8</v>
      </c>
      <c r="F10" s="254" t="s">
        <v>9</v>
      </c>
      <c r="G10" s="245" t="s">
        <v>10</v>
      </c>
      <c r="H10" s="223" t="s">
        <v>23</v>
      </c>
      <c r="I10" s="245" t="s">
        <v>24</v>
      </c>
      <c r="J10" s="157" t="s">
        <v>22</v>
      </c>
      <c r="K10" s="255" t="s">
        <v>399</v>
      </c>
      <c r="L10" s="253" t="s">
        <v>400</v>
      </c>
      <c r="M10" s="218"/>
    </row>
    <row r="11" spans="1:13" x14ac:dyDescent="0.3">
      <c r="A11" s="242">
        <v>1</v>
      </c>
      <c r="B11" s="256">
        <v>3600001</v>
      </c>
      <c r="C11" s="257">
        <v>99547</v>
      </c>
      <c r="D11" s="182" t="s">
        <v>388</v>
      </c>
      <c r="E11" s="234">
        <v>40452</v>
      </c>
      <c r="F11" s="258">
        <v>43009</v>
      </c>
      <c r="G11" s="210">
        <v>238</v>
      </c>
      <c r="H11" s="259">
        <v>57.006999999999998</v>
      </c>
      <c r="I11" s="260">
        <v>4</v>
      </c>
      <c r="J11" s="158">
        <v>694</v>
      </c>
      <c r="K11" s="191">
        <v>395</v>
      </c>
      <c r="L11" s="229" t="str">
        <f>+LOOKUP(B11,COD_FIN!C$5:C$62,COD_FIN!B$5:B$62)</f>
        <v>MOS</v>
      </c>
      <c r="M11" s="229"/>
    </row>
    <row r="12" spans="1:13" x14ac:dyDescent="0.3">
      <c r="A12" s="242">
        <f t="shared" ref="A12:A35" si="0">+A11+1</f>
        <v>2</v>
      </c>
      <c r="B12" s="256">
        <v>80001</v>
      </c>
      <c r="C12" s="257">
        <v>104687</v>
      </c>
      <c r="D12" s="182">
        <v>10735</v>
      </c>
      <c r="E12" s="234">
        <v>41091</v>
      </c>
      <c r="F12" s="258">
        <v>43160</v>
      </c>
      <c r="G12" s="210">
        <v>305</v>
      </c>
      <c r="H12" s="259">
        <v>52.14</v>
      </c>
      <c r="I12" s="260">
        <v>4</v>
      </c>
      <c r="J12" s="158">
        <v>691.1</v>
      </c>
      <c r="K12" s="191">
        <v>689</v>
      </c>
      <c r="L12" s="229" t="str">
        <f>+LOOKUP(B12,COD_FIN!C$5:C$62,COD_FIN!B$5:B$62)</f>
        <v>SLU</v>
      </c>
    </row>
    <row r="13" spans="1:13" x14ac:dyDescent="0.3">
      <c r="A13" s="242">
        <f t="shared" si="0"/>
        <v>3</v>
      </c>
      <c r="B13" s="256">
        <v>3600001</v>
      </c>
      <c r="C13" s="257">
        <v>106591</v>
      </c>
      <c r="D13" s="182" t="s">
        <v>375</v>
      </c>
      <c r="E13" s="234">
        <v>41671</v>
      </c>
      <c r="F13" s="258">
        <v>43191</v>
      </c>
      <c r="G13" s="210">
        <v>66</v>
      </c>
      <c r="H13" s="259">
        <v>50.634999999999998</v>
      </c>
      <c r="I13" s="260">
        <v>3</v>
      </c>
      <c r="J13" s="158">
        <v>659.7</v>
      </c>
      <c r="K13" s="191">
        <v>580</v>
      </c>
      <c r="L13" s="229" t="str">
        <f>+LOOKUP(B13,COD_FIN!C$5:C$62,COD_FIN!B$5:B$62)</f>
        <v>MOS</v>
      </c>
    </row>
    <row r="14" spans="1:13" x14ac:dyDescent="0.3">
      <c r="A14" s="242">
        <f t="shared" si="0"/>
        <v>4</v>
      </c>
      <c r="B14" s="256">
        <v>3600001</v>
      </c>
      <c r="C14" s="257">
        <v>103612</v>
      </c>
      <c r="D14" s="182" t="s">
        <v>268</v>
      </c>
      <c r="E14" s="234">
        <v>41091</v>
      </c>
      <c r="F14" s="258">
        <v>43160</v>
      </c>
      <c r="G14" s="210">
        <v>97</v>
      </c>
      <c r="H14" s="259">
        <v>51.816000000000003</v>
      </c>
      <c r="I14" s="260">
        <v>4</v>
      </c>
      <c r="J14" s="158">
        <v>647.9</v>
      </c>
      <c r="K14" s="191">
        <v>487</v>
      </c>
      <c r="L14" s="229" t="str">
        <f>+LOOKUP(B14,COD_FIN!C$5:C$62,COD_FIN!B$5:B$62)</f>
        <v>MOS</v>
      </c>
    </row>
    <row r="15" spans="1:13" x14ac:dyDescent="0.3">
      <c r="A15" s="242">
        <f t="shared" si="0"/>
        <v>5</v>
      </c>
      <c r="B15" s="256">
        <v>3600001</v>
      </c>
      <c r="C15" s="257">
        <v>101940</v>
      </c>
      <c r="D15" s="182" t="s">
        <v>268</v>
      </c>
      <c r="E15" s="234">
        <v>40817</v>
      </c>
      <c r="F15" s="258">
        <v>43070</v>
      </c>
      <c r="G15" s="210">
        <v>197</v>
      </c>
      <c r="H15" s="259">
        <v>59.616</v>
      </c>
      <c r="I15" s="260">
        <v>5</v>
      </c>
      <c r="J15" s="158">
        <v>646.5</v>
      </c>
      <c r="K15" s="191">
        <v>444</v>
      </c>
      <c r="L15" s="229" t="str">
        <f>+LOOKUP(B15,COD_FIN!C$5:C$62,COD_FIN!B$5:B$62)</f>
        <v>MOS</v>
      </c>
    </row>
    <row r="16" spans="1:13" x14ac:dyDescent="0.3">
      <c r="A16" s="242">
        <f t="shared" si="0"/>
        <v>6</v>
      </c>
      <c r="B16" s="256">
        <v>80001</v>
      </c>
      <c r="C16" s="257">
        <v>100058</v>
      </c>
      <c r="D16" s="182">
        <v>10735</v>
      </c>
      <c r="E16" s="234">
        <v>40603</v>
      </c>
      <c r="F16" s="258">
        <v>43191</v>
      </c>
      <c r="G16" s="210">
        <v>250</v>
      </c>
      <c r="H16" s="259">
        <v>57.75</v>
      </c>
      <c r="I16" s="260">
        <v>5</v>
      </c>
      <c r="J16" s="158">
        <v>621.4</v>
      </c>
      <c r="K16" s="191">
        <v>656</v>
      </c>
      <c r="L16" s="229" t="str">
        <f>+LOOKUP(B16,COD_FIN!C$5:C$62,COD_FIN!B$5:B$62)</f>
        <v>SLU</v>
      </c>
    </row>
    <row r="17" spans="1:12" x14ac:dyDescent="0.3">
      <c r="A17" s="242">
        <f t="shared" si="0"/>
        <v>7</v>
      </c>
      <c r="B17" s="256">
        <v>3600001</v>
      </c>
      <c r="C17" s="257">
        <v>101201</v>
      </c>
      <c r="D17" s="182" t="s">
        <v>268</v>
      </c>
      <c r="E17" s="234">
        <v>40725</v>
      </c>
      <c r="F17" s="258">
        <v>42979</v>
      </c>
      <c r="G17" s="210">
        <v>242</v>
      </c>
      <c r="H17" s="259">
        <v>56.462000000000003</v>
      </c>
      <c r="I17" s="260">
        <v>5</v>
      </c>
      <c r="J17" s="158">
        <v>608.4</v>
      </c>
      <c r="K17" s="191">
        <v>435</v>
      </c>
      <c r="L17" s="229" t="str">
        <f>+LOOKUP(B17,COD_FIN!C$5:C$62,COD_FIN!B$5:B$62)</f>
        <v>MOS</v>
      </c>
    </row>
    <row r="18" spans="1:12" x14ac:dyDescent="0.3">
      <c r="A18" s="242">
        <f t="shared" si="0"/>
        <v>8</v>
      </c>
      <c r="B18" s="256">
        <v>3600001</v>
      </c>
      <c r="C18" s="257">
        <v>108455</v>
      </c>
      <c r="D18" s="182" t="s">
        <v>377</v>
      </c>
      <c r="E18" s="234">
        <v>42036</v>
      </c>
      <c r="F18" s="258">
        <v>43191</v>
      </c>
      <c r="G18" s="210">
        <v>69</v>
      </c>
      <c r="H18" s="259">
        <v>35.777999999999999</v>
      </c>
      <c r="I18" s="260">
        <v>2</v>
      </c>
      <c r="J18" s="158">
        <v>604.5</v>
      </c>
      <c r="K18" s="191">
        <v>631</v>
      </c>
      <c r="L18" s="229" t="str">
        <f>+LOOKUP(B18,COD_FIN!C$5:C$62,COD_FIN!B$5:B$62)</f>
        <v>MOS</v>
      </c>
    </row>
    <row r="19" spans="1:12" x14ac:dyDescent="0.3">
      <c r="A19" s="242">
        <f t="shared" si="0"/>
        <v>9</v>
      </c>
      <c r="B19" s="256">
        <v>2840001</v>
      </c>
      <c r="C19" s="257">
        <v>109346</v>
      </c>
      <c r="D19" s="182" t="s">
        <v>404</v>
      </c>
      <c r="E19" s="234">
        <v>41944</v>
      </c>
      <c r="F19" s="258">
        <v>43282</v>
      </c>
      <c r="G19" s="210">
        <v>41</v>
      </c>
      <c r="H19" s="259">
        <v>40.18</v>
      </c>
      <c r="I19" s="260">
        <v>2</v>
      </c>
      <c r="J19" s="158">
        <v>576</v>
      </c>
      <c r="K19" s="191">
        <v>1451</v>
      </c>
      <c r="L19" s="229" t="str">
        <f>+LOOKUP(B19,COD_FIN!C$5:C$62,COD_FIN!B$5:B$62)</f>
        <v>LAP</v>
      </c>
    </row>
    <row r="20" spans="1:12" x14ac:dyDescent="0.3">
      <c r="A20" s="242">
        <f t="shared" si="0"/>
        <v>10</v>
      </c>
      <c r="B20" s="256">
        <v>80001</v>
      </c>
      <c r="C20" s="257">
        <v>108020</v>
      </c>
      <c r="D20" s="182">
        <v>10735</v>
      </c>
      <c r="E20" s="234">
        <v>41913</v>
      </c>
      <c r="F20" s="258">
        <v>43313</v>
      </c>
      <c r="G20" s="210">
        <v>189</v>
      </c>
      <c r="H20" s="259">
        <v>46.64</v>
      </c>
      <c r="I20" s="260">
        <v>2</v>
      </c>
      <c r="J20" s="158">
        <v>573.4</v>
      </c>
      <c r="K20" s="191">
        <v>825</v>
      </c>
      <c r="L20" s="229" t="str">
        <f>+LOOKUP(B20,COD_FIN!C$5:C$62,COD_FIN!B$5:B$62)</f>
        <v>SLU</v>
      </c>
    </row>
    <row r="21" spans="1:12" x14ac:dyDescent="0.3">
      <c r="A21" s="242">
        <f t="shared" si="0"/>
        <v>11</v>
      </c>
      <c r="B21" s="256">
        <v>2250001</v>
      </c>
      <c r="C21" s="257">
        <v>103926</v>
      </c>
      <c r="D21" s="182" t="s">
        <v>389</v>
      </c>
      <c r="E21" s="234">
        <v>40878</v>
      </c>
      <c r="F21" s="258">
        <v>43282</v>
      </c>
      <c r="G21" s="210">
        <v>122</v>
      </c>
      <c r="H21" s="259">
        <v>50.1</v>
      </c>
      <c r="I21" s="260">
        <v>4</v>
      </c>
      <c r="J21" s="158">
        <v>554.5</v>
      </c>
      <c r="K21" s="191">
        <v>3277</v>
      </c>
      <c r="L21" s="229" t="str">
        <f>+LOOKUP(B21,COD_FIN!C$5:C$62,COD_FIN!B$5:B$62)</f>
        <v>HTR</v>
      </c>
    </row>
    <row r="22" spans="1:12" x14ac:dyDescent="0.3">
      <c r="A22" s="242">
        <f t="shared" si="0"/>
        <v>12</v>
      </c>
      <c r="B22" s="256">
        <v>102960001</v>
      </c>
      <c r="C22" s="257">
        <v>107584</v>
      </c>
      <c r="D22" s="182" t="s">
        <v>417</v>
      </c>
      <c r="E22" s="234">
        <v>41640</v>
      </c>
      <c r="F22" s="258">
        <v>43374</v>
      </c>
      <c r="G22" s="210">
        <v>37</v>
      </c>
      <c r="H22" s="259">
        <v>45.591000000000001</v>
      </c>
      <c r="I22" s="260">
        <v>3</v>
      </c>
      <c r="J22" s="158">
        <v>548.5</v>
      </c>
      <c r="K22" s="191">
        <v>3074</v>
      </c>
      <c r="L22" s="229" t="str">
        <f>+LOOKUP(B22,COD_FIN!C$5:C$62,COD_FIN!B$5:B$62)</f>
        <v>HLM</v>
      </c>
    </row>
    <row r="23" spans="1:12" x14ac:dyDescent="0.3">
      <c r="A23" s="242">
        <f t="shared" si="0"/>
        <v>13</v>
      </c>
      <c r="B23" s="256">
        <v>80001</v>
      </c>
      <c r="C23" s="257">
        <v>103320</v>
      </c>
      <c r="D23" s="182" t="s">
        <v>104</v>
      </c>
      <c r="E23" s="234">
        <v>41030</v>
      </c>
      <c r="F23" s="258">
        <v>43191</v>
      </c>
      <c r="G23" s="210">
        <v>305</v>
      </c>
      <c r="H23" s="259">
        <v>58.96</v>
      </c>
      <c r="I23" s="260">
        <v>4</v>
      </c>
      <c r="J23" s="158">
        <v>546.29999999999995</v>
      </c>
      <c r="K23" s="191">
        <v>683</v>
      </c>
      <c r="L23" s="229" t="str">
        <f>+LOOKUP(B23,COD_FIN!C$5:C$62,COD_FIN!B$5:B$62)</f>
        <v>SLU</v>
      </c>
    </row>
    <row r="24" spans="1:12" x14ac:dyDescent="0.3">
      <c r="A24" s="242">
        <f t="shared" si="0"/>
        <v>14</v>
      </c>
      <c r="B24" s="256">
        <v>102960001</v>
      </c>
      <c r="C24" s="257">
        <v>110741</v>
      </c>
      <c r="D24" s="182" t="s">
        <v>418</v>
      </c>
      <c r="E24" s="234">
        <v>42461</v>
      </c>
      <c r="F24" s="258">
        <v>43191</v>
      </c>
      <c r="G24" s="210">
        <v>210</v>
      </c>
      <c r="H24" s="259">
        <v>36.36</v>
      </c>
      <c r="I24" s="260">
        <v>1</v>
      </c>
      <c r="J24" s="158">
        <v>545.20000000000005</v>
      </c>
      <c r="K24" s="191">
        <v>3244</v>
      </c>
      <c r="L24" s="229" t="str">
        <f>+LOOKUP(B24,COD_FIN!C$5:C$62,COD_FIN!B$5:B$62)</f>
        <v>HLM</v>
      </c>
    </row>
    <row r="25" spans="1:12" x14ac:dyDescent="0.3">
      <c r="A25" s="242">
        <f t="shared" si="0"/>
        <v>15</v>
      </c>
      <c r="B25" s="256">
        <v>3180001</v>
      </c>
      <c r="C25" s="257">
        <v>102097</v>
      </c>
      <c r="D25" s="182" t="s">
        <v>376</v>
      </c>
      <c r="E25" s="234">
        <v>40664</v>
      </c>
      <c r="F25" s="258">
        <v>43313</v>
      </c>
      <c r="G25" s="210">
        <v>39</v>
      </c>
      <c r="H25" s="259">
        <v>48.768000000000001</v>
      </c>
      <c r="I25" s="260">
        <v>4</v>
      </c>
      <c r="J25" s="158">
        <v>541.4</v>
      </c>
      <c r="K25" s="191">
        <v>713</v>
      </c>
      <c r="L25" s="229" t="str">
        <f>+LOOKUP(B25,COD_FIN!C$5:C$62,COD_FIN!B$5:B$62)</f>
        <v>FLS</v>
      </c>
    </row>
    <row r="26" spans="1:12" x14ac:dyDescent="0.3">
      <c r="A26" s="242">
        <f t="shared" si="0"/>
        <v>16</v>
      </c>
      <c r="B26" s="256">
        <v>2500001</v>
      </c>
      <c r="C26" s="257">
        <v>102403</v>
      </c>
      <c r="D26" s="182" t="s">
        <v>359</v>
      </c>
      <c r="E26" s="234">
        <v>40725</v>
      </c>
      <c r="F26" s="258">
        <v>42887</v>
      </c>
      <c r="G26" s="210">
        <v>181</v>
      </c>
      <c r="H26" s="259">
        <v>51.375999999999998</v>
      </c>
      <c r="I26" s="260">
        <v>4</v>
      </c>
      <c r="J26" s="158">
        <v>524.29999999999995</v>
      </c>
      <c r="K26" s="191">
        <v>257</v>
      </c>
      <c r="L26" s="229" t="str">
        <f>+LOOKUP(B26,COD_FIN!C$5:C$62,COD_FIN!B$5:B$62)</f>
        <v>HCL</v>
      </c>
    </row>
    <row r="27" spans="1:12" x14ac:dyDescent="0.3">
      <c r="A27" s="242">
        <f t="shared" si="0"/>
        <v>17</v>
      </c>
      <c r="B27" s="256">
        <v>102960001</v>
      </c>
      <c r="C27" s="257">
        <v>110388</v>
      </c>
      <c r="D27" s="182" t="s">
        <v>402</v>
      </c>
      <c r="E27" s="234">
        <v>42370</v>
      </c>
      <c r="F27" s="258">
        <v>43040</v>
      </c>
      <c r="G27" s="210">
        <v>305</v>
      </c>
      <c r="H27" s="259">
        <v>47.08</v>
      </c>
      <c r="I27" s="260">
        <v>1</v>
      </c>
      <c r="J27" s="158">
        <v>523.5</v>
      </c>
      <c r="K27" s="191">
        <v>3222</v>
      </c>
      <c r="L27" s="229" t="str">
        <f>+LOOKUP(B27,COD_FIN!C$5:C$62,COD_FIN!B$5:B$62)</f>
        <v>HLM</v>
      </c>
    </row>
    <row r="28" spans="1:12" x14ac:dyDescent="0.3">
      <c r="A28" s="242">
        <f t="shared" si="0"/>
        <v>18</v>
      </c>
      <c r="B28" s="256">
        <v>650001</v>
      </c>
      <c r="C28" s="257">
        <v>100579</v>
      </c>
      <c r="D28" s="182" t="s">
        <v>419</v>
      </c>
      <c r="E28" s="234">
        <v>40603</v>
      </c>
      <c r="F28" s="258">
        <v>43435</v>
      </c>
      <c r="G28" s="210">
        <v>55</v>
      </c>
      <c r="H28" s="259">
        <v>50.886000000000003</v>
      </c>
      <c r="I28" s="260">
        <v>5</v>
      </c>
      <c r="J28" s="158">
        <v>518.70000000000005</v>
      </c>
      <c r="K28" s="191">
        <v>844</v>
      </c>
      <c r="L28" s="229" t="str">
        <f>+LOOKUP(B28,COD_FIN!C$5:C$62,COD_FIN!B$5:B$62)</f>
        <v>HRV</v>
      </c>
    </row>
    <row r="29" spans="1:12" x14ac:dyDescent="0.3">
      <c r="A29" s="242">
        <f t="shared" si="0"/>
        <v>19</v>
      </c>
      <c r="B29" s="256">
        <v>3600001</v>
      </c>
      <c r="C29" s="257">
        <v>104595</v>
      </c>
      <c r="D29" s="182" t="s">
        <v>305</v>
      </c>
      <c r="E29" s="234">
        <v>41244</v>
      </c>
      <c r="F29" s="258">
        <v>43132</v>
      </c>
      <c r="G29" s="210">
        <v>127</v>
      </c>
      <c r="H29" s="259">
        <v>50.44</v>
      </c>
      <c r="I29" s="260">
        <v>4</v>
      </c>
      <c r="J29" s="158">
        <v>517.6</v>
      </c>
      <c r="K29" s="191">
        <v>505</v>
      </c>
      <c r="L29" s="229" t="str">
        <f>+LOOKUP(B29,COD_FIN!C$5:C$62,COD_FIN!B$5:B$62)</f>
        <v>MOS</v>
      </c>
    </row>
    <row r="30" spans="1:12" x14ac:dyDescent="0.3">
      <c r="A30" s="242">
        <f t="shared" si="0"/>
        <v>20</v>
      </c>
      <c r="B30" s="256">
        <v>80001</v>
      </c>
      <c r="C30" s="257">
        <v>102808</v>
      </c>
      <c r="D30" s="182">
        <v>10735</v>
      </c>
      <c r="E30" s="234">
        <v>40725</v>
      </c>
      <c r="F30" s="258">
        <v>43405</v>
      </c>
      <c r="G30" s="210">
        <v>103</v>
      </c>
      <c r="H30" s="259">
        <v>50.47</v>
      </c>
      <c r="I30" s="260">
        <v>5</v>
      </c>
      <c r="J30" s="158">
        <v>507.2</v>
      </c>
      <c r="K30" s="191">
        <v>663</v>
      </c>
      <c r="L30" s="229" t="str">
        <f>+LOOKUP(B30,COD_FIN!C$5:C$62,COD_FIN!B$5:B$62)</f>
        <v>SLU</v>
      </c>
    </row>
    <row r="31" spans="1:12" x14ac:dyDescent="0.3">
      <c r="A31" s="242">
        <f t="shared" si="0"/>
        <v>21</v>
      </c>
      <c r="B31" s="256">
        <v>102960001</v>
      </c>
      <c r="C31" s="257">
        <v>110162</v>
      </c>
      <c r="D31" s="182" t="s">
        <v>390</v>
      </c>
      <c r="E31" s="234">
        <v>42248</v>
      </c>
      <c r="F31" s="258">
        <v>43344</v>
      </c>
      <c r="G31" s="210">
        <v>64</v>
      </c>
      <c r="H31" s="259">
        <v>39.070999999999998</v>
      </c>
      <c r="I31" s="260">
        <v>2</v>
      </c>
      <c r="J31" s="158">
        <v>506.9</v>
      </c>
      <c r="K31" s="191">
        <v>3201</v>
      </c>
      <c r="L31" s="229" t="str">
        <f>+LOOKUP(B31,COD_FIN!C$5:C$62,COD_FIN!B$5:B$62)</f>
        <v>HLM</v>
      </c>
    </row>
    <row r="32" spans="1:12" x14ac:dyDescent="0.3">
      <c r="A32" s="242">
        <f t="shared" si="0"/>
        <v>22</v>
      </c>
      <c r="B32" s="256">
        <v>3600001</v>
      </c>
      <c r="C32" s="257">
        <v>105145</v>
      </c>
      <c r="D32" s="182" t="s">
        <v>268</v>
      </c>
      <c r="E32" s="234">
        <v>41395</v>
      </c>
      <c r="F32" s="258">
        <v>43191</v>
      </c>
      <c r="G32" s="210">
        <v>68</v>
      </c>
      <c r="H32" s="259">
        <v>48.095999999999997</v>
      </c>
      <c r="I32" s="260">
        <v>3</v>
      </c>
      <c r="J32" s="158">
        <v>490.5</v>
      </c>
      <c r="K32" s="191">
        <v>543</v>
      </c>
      <c r="L32" s="229" t="str">
        <f>+LOOKUP(B32,COD_FIN!C$5:C$62,COD_FIN!B$5:B$62)</f>
        <v>MOS</v>
      </c>
    </row>
    <row r="33" spans="1:12" x14ac:dyDescent="0.3">
      <c r="A33" s="242">
        <f t="shared" si="0"/>
        <v>23</v>
      </c>
      <c r="B33" s="256">
        <v>102960001</v>
      </c>
      <c r="C33" s="257">
        <v>105899</v>
      </c>
      <c r="D33" s="182" t="s">
        <v>420</v>
      </c>
      <c r="E33" s="234">
        <v>41456</v>
      </c>
      <c r="F33" s="258">
        <v>43160</v>
      </c>
      <c r="G33" s="210">
        <v>255</v>
      </c>
      <c r="H33" s="259">
        <v>54.34</v>
      </c>
      <c r="I33" s="260">
        <v>3</v>
      </c>
      <c r="J33" s="158">
        <v>486.3</v>
      </c>
      <c r="K33" s="191">
        <v>3046</v>
      </c>
      <c r="L33" s="229" t="str">
        <f>+LOOKUP(B33,COD_FIN!C$5:C$62,COD_FIN!B$5:B$62)</f>
        <v>HLM</v>
      </c>
    </row>
    <row r="34" spans="1:12" x14ac:dyDescent="0.3">
      <c r="A34" s="242">
        <f t="shared" si="0"/>
        <v>24</v>
      </c>
      <c r="B34" s="256">
        <v>102960001</v>
      </c>
      <c r="C34" s="257">
        <v>101219</v>
      </c>
      <c r="D34" s="182" t="s">
        <v>123</v>
      </c>
      <c r="E34" s="234">
        <v>40695</v>
      </c>
      <c r="F34" s="258">
        <v>42979</v>
      </c>
      <c r="G34" s="210">
        <v>305</v>
      </c>
      <c r="H34" s="259">
        <v>59.4</v>
      </c>
      <c r="I34" s="260">
        <v>5</v>
      </c>
      <c r="J34" s="158">
        <v>478.9</v>
      </c>
      <c r="K34" s="191">
        <v>2927</v>
      </c>
      <c r="L34" s="229" t="str">
        <f>+LOOKUP(B34,COD_FIN!C$5:C$62,COD_FIN!B$5:B$62)</f>
        <v>HLM</v>
      </c>
    </row>
    <row r="35" spans="1:12" x14ac:dyDescent="0.3">
      <c r="A35" s="242">
        <f t="shared" si="0"/>
        <v>25</v>
      </c>
      <c r="B35" s="256">
        <v>102960001</v>
      </c>
      <c r="C35" s="257">
        <v>102333</v>
      </c>
      <c r="D35" s="182" t="s">
        <v>421</v>
      </c>
      <c r="E35" s="234">
        <v>40817</v>
      </c>
      <c r="F35" s="258">
        <v>43313</v>
      </c>
      <c r="G35" s="210">
        <v>95</v>
      </c>
      <c r="H35" s="259">
        <v>54.496000000000002</v>
      </c>
      <c r="I35" s="260">
        <v>5</v>
      </c>
      <c r="J35" s="158">
        <v>478.9</v>
      </c>
      <c r="K35" s="191">
        <v>2935</v>
      </c>
      <c r="L35" s="229" t="str">
        <f>+LOOKUP(B35,COD_FIN!C$5:C$62,COD_FIN!B$5:B$62)</f>
        <v>HLM</v>
      </c>
    </row>
    <row r="36" spans="1:12" x14ac:dyDescent="0.3">
      <c r="A36" s="210">
        <v>26</v>
      </c>
      <c r="B36" s="256">
        <v>102960001</v>
      </c>
      <c r="C36" s="257">
        <v>108114</v>
      </c>
      <c r="D36" s="182" t="s">
        <v>422</v>
      </c>
      <c r="E36" s="234">
        <v>41883</v>
      </c>
      <c r="F36" s="258">
        <v>43070</v>
      </c>
      <c r="G36" s="210">
        <v>305</v>
      </c>
      <c r="H36" s="259">
        <v>47.08</v>
      </c>
      <c r="I36" s="260">
        <v>2</v>
      </c>
      <c r="J36" s="158">
        <v>469.8</v>
      </c>
      <c r="K36" s="191">
        <v>3123</v>
      </c>
      <c r="L36" s="229" t="str">
        <f>+LOOKUP(B36,COD_FIN!C$5:C$62,COD_FIN!B$5:B$62)</f>
        <v>HLM</v>
      </c>
    </row>
    <row r="37" spans="1:12" x14ac:dyDescent="0.3">
      <c r="A37" s="210">
        <f t="shared" ref="A37:A60" si="1">A36+1</f>
        <v>27</v>
      </c>
      <c r="B37" s="256">
        <v>102960001</v>
      </c>
      <c r="C37" s="257">
        <v>109785</v>
      </c>
      <c r="D37" s="182" t="s">
        <v>393</v>
      </c>
      <c r="E37" s="234">
        <v>42125</v>
      </c>
      <c r="F37" s="258">
        <v>42917</v>
      </c>
      <c r="G37" s="210">
        <v>305</v>
      </c>
      <c r="H37" s="259">
        <v>41.69</v>
      </c>
      <c r="I37" s="260">
        <v>1</v>
      </c>
      <c r="J37" s="158">
        <v>466.5</v>
      </c>
      <c r="K37" s="191">
        <v>3183</v>
      </c>
      <c r="L37" s="229" t="str">
        <f>+LOOKUP(B37,COD_FIN!C$5:C$62,COD_FIN!B$5:B$62)</f>
        <v>HLM</v>
      </c>
    </row>
    <row r="38" spans="1:12" x14ac:dyDescent="0.3">
      <c r="A38" s="210">
        <f t="shared" si="1"/>
        <v>28</v>
      </c>
      <c r="B38" s="256">
        <v>1910015</v>
      </c>
      <c r="C38" s="257">
        <v>102338</v>
      </c>
      <c r="D38" s="182" t="s">
        <v>423</v>
      </c>
      <c r="E38" s="234">
        <v>40848</v>
      </c>
      <c r="F38" s="258">
        <v>43313</v>
      </c>
      <c r="G38" s="210">
        <v>127</v>
      </c>
      <c r="H38" s="259">
        <v>53</v>
      </c>
      <c r="I38" s="260">
        <v>5</v>
      </c>
      <c r="J38" s="158">
        <v>459.1</v>
      </c>
      <c r="K38" s="191">
        <v>128.01</v>
      </c>
      <c r="L38" s="229" t="str">
        <f>+LOOKUP(B38,COD_FIN!C$5:C$62,COD_FIN!B$5:B$62)</f>
        <v>FGP</v>
      </c>
    </row>
    <row r="39" spans="1:12" x14ac:dyDescent="0.3">
      <c r="A39" s="210">
        <f t="shared" si="1"/>
        <v>29</v>
      </c>
      <c r="B39" s="256">
        <v>104900001</v>
      </c>
      <c r="C39" s="257">
        <v>91037</v>
      </c>
      <c r="D39" s="182">
        <v>973689</v>
      </c>
      <c r="E39" s="234">
        <v>39356</v>
      </c>
      <c r="F39" s="258">
        <v>43009</v>
      </c>
      <c r="G39" s="210">
        <v>223</v>
      </c>
      <c r="H39" s="259">
        <v>55.045000000000002</v>
      </c>
      <c r="I39" s="260">
        <v>7</v>
      </c>
      <c r="J39" s="158">
        <v>455</v>
      </c>
      <c r="K39" s="191">
        <v>1112</v>
      </c>
      <c r="L39" s="229" t="str">
        <f>+LOOKUP(B39,COD_FIN!C$5:C$62,COD_FIN!B$5:B$62)</f>
        <v>HLI</v>
      </c>
    </row>
    <row r="40" spans="1:12" x14ac:dyDescent="0.3">
      <c r="A40" s="210">
        <f t="shared" si="1"/>
        <v>30</v>
      </c>
      <c r="B40" s="256">
        <v>102960001</v>
      </c>
      <c r="C40" s="257">
        <v>107636</v>
      </c>
      <c r="D40" s="182" t="s">
        <v>422</v>
      </c>
      <c r="E40" s="234">
        <v>41730</v>
      </c>
      <c r="F40" s="258">
        <v>43160</v>
      </c>
      <c r="G40" s="210">
        <v>242</v>
      </c>
      <c r="H40" s="259">
        <v>45.36</v>
      </c>
      <c r="I40" s="260">
        <v>2</v>
      </c>
      <c r="J40" s="158">
        <v>446.7</v>
      </c>
      <c r="K40" s="191">
        <v>3097</v>
      </c>
      <c r="L40" s="229" t="str">
        <f>+LOOKUP(B40,COD_FIN!C$5:C$62,COD_FIN!B$5:B$62)</f>
        <v>HLM</v>
      </c>
    </row>
    <row r="41" spans="1:12" x14ac:dyDescent="0.3">
      <c r="A41" s="210">
        <f t="shared" si="1"/>
        <v>31</v>
      </c>
      <c r="B41" s="256">
        <v>3600001</v>
      </c>
      <c r="C41" s="257">
        <v>105154</v>
      </c>
      <c r="D41" s="182" t="s">
        <v>424</v>
      </c>
      <c r="E41" s="234">
        <v>41456</v>
      </c>
      <c r="F41" s="258">
        <v>43040</v>
      </c>
      <c r="G41" s="210">
        <v>205</v>
      </c>
      <c r="H41" s="259">
        <v>47.722000000000001</v>
      </c>
      <c r="I41" s="260">
        <v>3</v>
      </c>
      <c r="J41" s="158">
        <v>442.9</v>
      </c>
      <c r="K41" s="191">
        <v>554</v>
      </c>
      <c r="L41" s="229" t="str">
        <f>+LOOKUP(B41,COD_FIN!C$5:C$62,COD_FIN!B$5:B$62)</f>
        <v>MOS</v>
      </c>
    </row>
    <row r="42" spans="1:12" x14ac:dyDescent="0.3">
      <c r="A42" s="210">
        <f t="shared" si="1"/>
        <v>32</v>
      </c>
      <c r="B42" s="256">
        <v>3600001</v>
      </c>
      <c r="C42" s="257">
        <v>101186</v>
      </c>
      <c r="D42" s="182" t="s">
        <v>425</v>
      </c>
      <c r="E42" s="234">
        <v>40603</v>
      </c>
      <c r="F42" s="258">
        <v>43070</v>
      </c>
      <c r="G42" s="210">
        <v>189</v>
      </c>
      <c r="H42" s="259">
        <v>54.216000000000001</v>
      </c>
      <c r="I42" s="260">
        <v>5</v>
      </c>
      <c r="J42" s="158">
        <v>442.5</v>
      </c>
      <c r="K42" s="191">
        <v>420</v>
      </c>
      <c r="L42" s="229" t="str">
        <f>+LOOKUP(B42,COD_FIN!C$5:C$62,COD_FIN!B$5:B$62)</f>
        <v>MOS</v>
      </c>
    </row>
    <row r="43" spans="1:12" x14ac:dyDescent="0.3">
      <c r="A43" s="210">
        <f t="shared" si="1"/>
        <v>33</v>
      </c>
      <c r="B43" s="256">
        <v>2840001</v>
      </c>
      <c r="C43" s="257">
        <v>109356</v>
      </c>
      <c r="D43" s="182" t="s">
        <v>405</v>
      </c>
      <c r="E43" s="234">
        <v>42064</v>
      </c>
      <c r="F43" s="258">
        <v>43191</v>
      </c>
      <c r="G43" s="210">
        <v>137</v>
      </c>
      <c r="H43" s="259">
        <v>48.411000000000001</v>
      </c>
      <c r="I43" s="260">
        <v>2</v>
      </c>
      <c r="J43" s="158">
        <v>439.6</v>
      </c>
      <c r="K43" s="191">
        <v>1462</v>
      </c>
      <c r="L43" s="229" t="str">
        <f>+LOOKUP(B43,COD_FIN!C$5:C$62,COD_FIN!B$5:B$62)</f>
        <v>LAP</v>
      </c>
    </row>
    <row r="44" spans="1:12" x14ac:dyDescent="0.3">
      <c r="A44" s="210">
        <f t="shared" si="1"/>
        <v>34</v>
      </c>
      <c r="B44" s="256">
        <v>102960001</v>
      </c>
      <c r="C44" s="257">
        <v>108115</v>
      </c>
      <c r="D44" s="182" t="s">
        <v>401</v>
      </c>
      <c r="E44" s="234">
        <v>41883</v>
      </c>
      <c r="F44" s="258">
        <v>43070</v>
      </c>
      <c r="G44" s="210">
        <v>305</v>
      </c>
      <c r="H44" s="259">
        <v>40.700000000000003</v>
      </c>
      <c r="I44" s="260">
        <v>1</v>
      </c>
      <c r="J44" s="158">
        <v>439.4</v>
      </c>
      <c r="K44" s="191">
        <v>3124</v>
      </c>
      <c r="L44" s="229" t="str">
        <f>+LOOKUP(B44,COD_FIN!C$5:C$62,COD_FIN!B$5:B$62)</f>
        <v>HLM</v>
      </c>
    </row>
    <row r="45" spans="1:12" x14ac:dyDescent="0.3">
      <c r="A45" s="210">
        <f t="shared" si="1"/>
        <v>35</v>
      </c>
      <c r="B45" s="256">
        <v>3010001</v>
      </c>
      <c r="C45" s="257">
        <v>108365</v>
      </c>
      <c r="D45" s="182" t="s">
        <v>426</v>
      </c>
      <c r="E45" s="234">
        <v>42005</v>
      </c>
      <c r="F45" s="258">
        <v>43101</v>
      </c>
      <c r="G45" s="210">
        <v>123</v>
      </c>
      <c r="H45" s="259">
        <v>39.006</v>
      </c>
      <c r="I45" s="260">
        <v>2</v>
      </c>
      <c r="J45" s="158">
        <v>437.3</v>
      </c>
      <c r="K45" s="191">
        <v>523</v>
      </c>
      <c r="L45" s="229" t="str">
        <f>+LOOKUP(B45,COD_FIN!C$5:C$62,COD_FIN!B$5:B$62)</f>
        <v>REN</v>
      </c>
    </row>
    <row r="46" spans="1:12" x14ac:dyDescent="0.3">
      <c r="A46" s="210">
        <f t="shared" si="1"/>
        <v>36</v>
      </c>
      <c r="B46" s="256">
        <v>102960001</v>
      </c>
      <c r="C46" s="257">
        <v>108816</v>
      </c>
      <c r="D46" s="182" t="s">
        <v>401</v>
      </c>
      <c r="E46" s="234">
        <v>42005</v>
      </c>
      <c r="F46" s="258">
        <v>43252</v>
      </c>
      <c r="G46" s="210">
        <v>163</v>
      </c>
      <c r="H46" s="259">
        <v>44.084000000000003</v>
      </c>
      <c r="I46" s="260">
        <v>2</v>
      </c>
      <c r="J46" s="158">
        <v>436.2</v>
      </c>
      <c r="K46" s="191">
        <v>3150</v>
      </c>
      <c r="L46" s="229" t="str">
        <f>+LOOKUP(B46,COD_FIN!C$5:C$62,COD_FIN!B$5:B$62)</f>
        <v>HLM</v>
      </c>
    </row>
    <row r="47" spans="1:12" x14ac:dyDescent="0.3">
      <c r="A47" s="210">
        <f t="shared" si="1"/>
        <v>37</v>
      </c>
      <c r="B47" s="256">
        <v>3600001</v>
      </c>
      <c r="C47" s="257">
        <v>108447</v>
      </c>
      <c r="D47" s="182" t="s">
        <v>427</v>
      </c>
      <c r="E47" s="234">
        <v>41944</v>
      </c>
      <c r="F47" s="258">
        <v>42856</v>
      </c>
      <c r="G47" s="210">
        <v>305</v>
      </c>
      <c r="H47" s="259">
        <v>45.54</v>
      </c>
      <c r="I47" s="260">
        <v>1</v>
      </c>
      <c r="J47" s="158">
        <v>434.7</v>
      </c>
      <c r="K47" s="191">
        <v>623</v>
      </c>
      <c r="L47" s="229" t="str">
        <f>+LOOKUP(B47,COD_FIN!C$5:C$62,COD_FIN!B$5:B$62)</f>
        <v>MOS</v>
      </c>
    </row>
    <row r="48" spans="1:12" x14ac:dyDescent="0.3">
      <c r="A48" s="210">
        <f t="shared" si="1"/>
        <v>38</v>
      </c>
      <c r="B48" s="256">
        <v>102960001</v>
      </c>
      <c r="C48" s="257">
        <v>108121</v>
      </c>
      <c r="D48" s="182" t="s">
        <v>428</v>
      </c>
      <c r="E48" s="234">
        <v>41913</v>
      </c>
      <c r="F48" s="258">
        <v>43040</v>
      </c>
      <c r="G48" s="210">
        <v>305</v>
      </c>
      <c r="H48" s="259">
        <v>49.28</v>
      </c>
      <c r="I48" s="260">
        <v>2</v>
      </c>
      <c r="J48" s="158">
        <v>434.1</v>
      </c>
      <c r="K48" s="191">
        <v>3130</v>
      </c>
      <c r="L48" s="229" t="str">
        <f>+LOOKUP(B48,COD_FIN!C$5:C$62,COD_FIN!B$5:B$62)</f>
        <v>HLM</v>
      </c>
    </row>
    <row r="49" spans="1:12" x14ac:dyDescent="0.3">
      <c r="A49" s="210">
        <f t="shared" si="1"/>
        <v>39</v>
      </c>
      <c r="B49" s="256">
        <v>3180001</v>
      </c>
      <c r="C49" s="257">
        <v>97761</v>
      </c>
      <c r="D49" s="182" t="s">
        <v>374</v>
      </c>
      <c r="E49" s="234">
        <v>39965</v>
      </c>
      <c r="F49" s="258">
        <v>43132</v>
      </c>
      <c r="G49" s="210">
        <v>211</v>
      </c>
      <c r="H49" s="259">
        <v>56.026000000000003</v>
      </c>
      <c r="I49" s="260">
        <v>6</v>
      </c>
      <c r="J49" s="158">
        <v>431.2</v>
      </c>
      <c r="K49" s="191">
        <v>654</v>
      </c>
      <c r="L49" s="229" t="str">
        <f>+LOOKUP(B49,COD_FIN!C$5:C$62,COD_FIN!B$5:B$62)</f>
        <v>FLS</v>
      </c>
    </row>
    <row r="50" spans="1:12" x14ac:dyDescent="0.3">
      <c r="A50" s="210">
        <f t="shared" si="1"/>
        <v>40</v>
      </c>
      <c r="B50" s="256">
        <v>990001</v>
      </c>
      <c r="C50" s="257">
        <v>98773</v>
      </c>
      <c r="D50" s="182" t="s">
        <v>429</v>
      </c>
      <c r="E50" s="234">
        <v>40210</v>
      </c>
      <c r="F50" s="258">
        <v>43132</v>
      </c>
      <c r="G50" s="210">
        <v>63</v>
      </c>
      <c r="H50" s="259">
        <v>53.856000000000002</v>
      </c>
      <c r="I50" s="260">
        <v>6</v>
      </c>
      <c r="J50" s="158">
        <v>430.6</v>
      </c>
      <c r="K50" s="191">
        <v>183</v>
      </c>
      <c r="L50" s="229" t="str">
        <f>+LOOKUP(B50,COD_FIN!C$5:C$62,COD_FIN!B$5:B$62)</f>
        <v>FLK</v>
      </c>
    </row>
    <row r="51" spans="1:12" x14ac:dyDescent="0.3">
      <c r="A51" s="210">
        <f t="shared" si="1"/>
        <v>41</v>
      </c>
      <c r="B51" s="256">
        <v>102960001</v>
      </c>
      <c r="C51" s="257">
        <v>100068</v>
      </c>
      <c r="D51" s="182" t="s">
        <v>389</v>
      </c>
      <c r="E51" s="234">
        <v>40483</v>
      </c>
      <c r="F51" s="258">
        <v>43191</v>
      </c>
      <c r="G51" s="210">
        <v>220</v>
      </c>
      <c r="H51" s="259">
        <v>65.400000000000006</v>
      </c>
      <c r="I51" s="260">
        <v>6</v>
      </c>
      <c r="J51" s="158">
        <v>429.6</v>
      </c>
      <c r="K51" s="191">
        <v>2898</v>
      </c>
      <c r="L51" s="229" t="str">
        <f>+LOOKUP(B51,COD_FIN!C$5:C$62,COD_FIN!B$5:B$62)</f>
        <v>HLM</v>
      </c>
    </row>
    <row r="52" spans="1:12" x14ac:dyDescent="0.3">
      <c r="A52" s="210">
        <f t="shared" si="1"/>
        <v>42</v>
      </c>
      <c r="B52" s="256">
        <v>102960001</v>
      </c>
      <c r="C52" s="257">
        <v>102505</v>
      </c>
      <c r="D52" s="182" t="s">
        <v>430</v>
      </c>
      <c r="E52" s="234">
        <v>40848</v>
      </c>
      <c r="F52" s="258">
        <v>43252</v>
      </c>
      <c r="G52" s="210">
        <v>158</v>
      </c>
      <c r="H52" s="259">
        <v>51.728000000000002</v>
      </c>
      <c r="I52" s="260">
        <v>4</v>
      </c>
      <c r="J52" s="158">
        <v>428.7</v>
      </c>
      <c r="K52" s="191">
        <v>2938</v>
      </c>
      <c r="L52" s="229" t="str">
        <f>+LOOKUP(B52,COD_FIN!C$5:C$62,COD_FIN!B$5:B$62)</f>
        <v>HLM</v>
      </c>
    </row>
    <row r="53" spans="1:12" x14ac:dyDescent="0.3">
      <c r="A53" s="210">
        <f t="shared" si="1"/>
        <v>43</v>
      </c>
      <c r="B53" s="256">
        <v>102960001</v>
      </c>
      <c r="C53" s="257">
        <v>101222</v>
      </c>
      <c r="D53" s="182" t="s">
        <v>104</v>
      </c>
      <c r="E53" s="234">
        <v>40725</v>
      </c>
      <c r="F53" s="258">
        <v>43160</v>
      </c>
      <c r="G53" s="210">
        <v>238</v>
      </c>
      <c r="H53" s="259">
        <v>57.006999999999998</v>
      </c>
      <c r="I53" s="260">
        <v>5</v>
      </c>
      <c r="J53" s="158">
        <v>426.6</v>
      </c>
      <c r="K53" s="191">
        <v>2930</v>
      </c>
      <c r="L53" s="229" t="str">
        <f>+LOOKUP(B53,COD_FIN!C$5:C$62,COD_FIN!B$5:B$62)</f>
        <v>HLM</v>
      </c>
    </row>
    <row r="54" spans="1:12" x14ac:dyDescent="0.3">
      <c r="A54" s="210">
        <f t="shared" si="1"/>
        <v>44</v>
      </c>
      <c r="B54" s="256">
        <v>102960001</v>
      </c>
      <c r="C54" s="257">
        <v>107643</v>
      </c>
      <c r="D54" s="182" t="s">
        <v>331</v>
      </c>
      <c r="E54" s="234">
        <v>41791</v>
      </c>
      <c r="F54" s="258">
        <v>43132</v>
      </c>
      <c r="G54" s="210">
        <v>271</v>
      </c>
      <c r="H54" s="259">
        <v>50.030999999999999</v>
      </c>
      <c r="I54" s="260">
        <v>2</v>
      </c>
      <c r="J54" s="158">
        <v>424.9</v>
      </c>
      <c r="K54" s="191">
        <v>3104</v>
      </c>
      <c r="L54" s="229" t="str">
        <f>+LOOKUP(B54,COD_FIN!C$5:C$62,COD_FIN!B$5:B$62)</f>
        <v>HLM</v>
      </c>
    </row>
    <row r="55" spans="1:12" x14ac:dyDescent="0.3">
      <c r="A55" s="210">
        <f t="shared" si="1"/>
        <v>45</v>
      </c>
      <c r="B55" s="256">
        <v>2840001</v>
      </c>
      <c r="C55" s="257">
        <v>109349</v>
      </c>
      <c r="D55" s="182" t="s">
        <v>431</v>
      </c>
      <c r="E55" s="234">
        <v>41974</v>
      </c>
      <c r="F55" s="258">
        <v>43252</v>
      </c>
      <c r="G55" s="210">
        <v>73</v>
      </c>
      <c r="H55" s="259">
        <v>35.332999999999998</v>
      </c>
      <c r="I55" s="260">
        <v>2</v>
      </c>
      <c r="J55" s="158">
        <v>422</v>
      </c>
      <c r="K55" s="191">
        <v>1455</v>
      </c>
      <c r="L55" s="229" t="str">
        <f>+LOOKUP(B55,COD_FIN!C$5:C$62,COD_FIN!B$5:B$62)</f>
        <v>LAP</v>
      </c>
    </row>
    <row r="56" spans="1:12" x14ac:dyDescent="0.3">
      <c r="A56" s="210">
        <f t="shared" si="1"/>
        <v>46</v>
      </c>
      <c r="B56" s="256">
        <v>102960001</v>
      </c>
      <c r="C56" s="257">
        <v>110387</v>
      </c>
      <c r="D56" s="182" t="s">
        <v>432</v>
      </c>
      <c r="E56" s="234">
        <v>42339</v>
      </c>
      <c r="F56" s="258">
        <v>43070</v>
      </c>
      <c r="G56" s="210">
        <v>283</v>
      </c>
      <c r="H56" s="259">
        <v>34.869999999999997</v>
      </c>
      <c r="I56" s="260">
        <v>1</v>
      </c>
      <c r="J56" s="158">
        <v>420.8</v>
      </c>
      <c r="K56" s="191">
        <v>3221</v>
      </c>
      <c r="L56" s="229" t="str">
        <f>+LOOKUP(B56,COD_FIN!C$5:C$62,COD_FIN!B$5:B$62)</f>
        <v>HLM</v>
      </c>
    </row>
    <row r="57" spans="1:12" x14ac:dyDescent="0.3">
      <c r="A57" s="210">
        <f t="shared" si="1"/>
        <v>47</v>
      </c>
      <c r="B57" s="256">
        <v>3600001</v>
      </c>
      <c r="C57" s="257">
        <v>109660</v>
      </c>
      <c r="D57" s="182" t="s">
        <v>433</v>
      </c>
      <c r="E57" s="234">
        <v>42156</v>
      </c>
      <c r="F57" s="258">
        <v>43009</v>
      </c>
      <c r="G57" s="210">
        <v>249</v>
      </c>
      <c r="H57" s="259">
        <v>45.453000000000003</v>
      </c>
      <c r="I57" s="260">
        <v>1</v>
      </c>
      <c r="J57" s="158">
        <v>419.5</v>
      </c>
      <c r="K57" s="191">
        <v>652</v>
      </c>
      <c r="L57" s="229" t="str">
        <f>+LOOKUP(B57,COD_FIN!C$5:C$62,COD_FIN!B$5:B$62)</f>
        <v>MOS</v>
      </c>
    </row>
    <row r="58" spans="1:12" x14ac:dyDescent="0.3">
      <c r="A58" s="210">
        <f t="shared" si="1"/>
        <v>48</v>
      </c>
      <c r="B58" s="256">
        <v>102960001</v>
      </c>
      <c r="C58" s="257">
        <v>103981</v>
      </c>
      <c r="D58" s="182" t="s">
        <v>434</v>
      </c>
      <c r="E58" s="234">
        <v>41091</v>
      </c>
      <c r="F58" s="258">
        <v>42917</v>
      </c>
      <c r="G58" s="210">
        <v>305</v>
      </c>
      <c r="H58" s="259">
        <v>53.35</v>
      </c>
      <c r="I58" s="260">
        <v>3</v>
      </c>
      <c r="J58" s="158">
        <v>419.2</v>
      </c>
      <c r="K58" s="191">
        <v>2981</v>
      </c>
      <c r="L58" s="229" t="str">
        <f>+LOOKUP(B58,COD_FIN!C$5:C$62,COD_FIN!B$5:B$62)</f>
        <v>HLM</v>
      </c>
    </row>
    <row r="59" spans="1:12" x14ac:dyDescent="0.3">
      <c r="A59" s="210">
        <f t="shared" si="1"/>
        <v>49</v>
      </c>
      <c r="B59" s="256">
        <v>80001</v>
      </c>
      <c r="C59" s="257">
        <v>111047</v>
      </c>
      <c r="D59" s="182" t="s">
        <v>391</v>
      </c>
      <c r="E59" s="234">
        <v>42095</v>
      </c>
      <c r="F59" s="258">
        <v>43405</v>
      </c>
      <c r="G59" s="210">
        <v>89</v>
      </c>
      <c r="H59" s="259">
        <v>41.118000000000002</v>
      </c>
      <c r="I59" s="260">
        <v>2</v>
      </c>
      <c r="J59" s="158">
        <v>418.2</v>
      </c>
      <c r="K59" s="191">
        <v>835</v>
      </c>
      <c r="L59" s="229" t="str">
        <f>+LOOKUP(B59,COD_FIN!C$5:C$62,COD_FIN!B$5:B$62)</f>
        <v>SLU</v>
      </c>
    </row>
    <row r="60" spans="1:12" x14ac:dyDescent="0.3">
      <c r="A60" s="210">
        <f t="shared" si="1"/>
        <v>50</v>
      </c>
      <c r="B60" s="256">
        <v>102960001</v>
      </c>
      <c r="C60" s="257">
        <v>109292</v>
      </c>
      <c r="D60" s="182" t="s">
        <v>403</v>
      </c>
      <c r="E60" s="234">
        <v>42095</v>
      </c>
      <c r="F60" s="258">
        <v>43221</v>
      </c>
      <c r="G60" s="210">
        <v>186</v>
      </c>
      <c r="H60" s="259">
        <v>50.985999999999997</v>
      </c>
      <c r="I60" s="260">
        <v>2</v>
      </c>
      <c r="J60" s="158">
        <v>417.6</v>
      </c>
      <c r="K60" s="191">
        <v>3175</v>
      </c>
      <c r="L60" s="229" t="str">
        <f>+LOOKUP(B60,COD_FIN!C$5:C$62,COD_FIN!B$5:B$62)</f>
        <v>HLM</v>
      </c>
    </row>
    <row r="61" spans="1:12" x14ac:dyDescent="0.3">
      <c r="B61" s="261"/>
      <c r="L61" s="229"/>
    </row>
    <row r="62" spans="1:12" x14ac:dyDescent="0.3">
      <c r="B62" s="261"/>
      <c r="L62" s="229"/>
    </row>
    <row r="63" spans="1:12" x14ac:dyDescent="0.3">
      <c r="B63" s="261"/>
      <c r="L63" s="229"/>
    </row>
    <row r="64" spans="1:12" x14ac:dyDescent="0.3">
      <c r="B64" s="261"/>
      <c r="L64" s="229"/>
    </row>
    <row r="65" spans="2:12" x14ac:dyDescent="0.3">
      <c r="B65" s="261"/>
      <c r="L65" s="229"/>
    </row>
    <row r="66" spans="2:12" x14ac:dyDescent="0.3">
      <c r="B66" s="261"/>
      <c r="L66" s="229"/>
    </row>
    <row r="67" spans="2:12" x14ac:dyDescent="0.3">
      <c r="B67" s="261"/>
      <c r="L67" s="229"/>
    </row>
    <row r="68" spans="2:12" x14ac:dyDescent="0.3">
      <c r="B68" s="261"/>
      <c r="L68" s="229"/>
    </row>
    <row r="69" spans="2:12" x14ac:dyDescent="0.3">
      <c r="B69" s="261"/>
      <c r="L69" s="229"/>
    </row>
    <row r="70" spans="2:12" x14ac:dyDescent="0.3">
      <c r="B70" s="261"/>
      <c r="L70" s="229"/>
    </row>
    <row r="71" spans="2:12" x14ac:dyDescent="0.3">
      <c r="B71" s="261"/>
      <c r="L71" s="229"/>
    </row>
    <row r="72" spans="2:12" x14ac:dyDescent="0.3">
      <c r="B72" s="261"/>
      <c r="L72" s="229"/>
    </row>
    <row r="73" spans="2:12" x14ac:dyDescent="0.3">
      <c r="B73" s="261"/>
      <c r="L73" s="229"/>
    </row>
    <row r="74" spans="2:12" x14ac:dyDescent="0.3">
      <c r="B74" s="261"/>
      <c r="L74" s="229"/>
    </row>
    <row r="75" spans="2:12" x14ac:dyDescent="0.3">
      <c r="B75" s="261"/>
      <c r="L75" s="229"/>
    </row>
    <row r="76" spans="2:12" x14ac:dyDescent="0.3">
      <c r="B76" s="261"/>
      <c r="L76" s="229"/>
    </row>
    <row r="77" spans="2:12" x14ac:dyDescent="0.3">
      <c r="B77" s="261"/>
      <c r="L77" s="229"/>
    </row>
    <row r="78" spans="2:12" x14ac:dyDescent="0.3">
      <c r="B78" s="261"/>
      <c r="L78" s="229"/>
    </row>
    <row r="79" spans="2:12" x14ac:dyDescent="0.3">
      <c r="B79" s="261"/>
      <c r="L79" s="229"/>
    </row>
    <row r="80" spans="2:12" x14ac:dyDescent="0.3">
      <c r="B80" s="261"/>
      <c r="L80" s="229"/>
    </row>
    <row r="81" spans="2:12" x14ac:dyDescent="0.3">
      <c r="B81" s="261"/>
      <c r="L81" s="229"/>
    </row>
    <row r="82" spans="2:12" x14ac:dyDescent="0.3">
      <c r="B82" s="261"/>
      <c r="L82" s="229"/>
    </row>
    <row r="83" spans="2:12" x14ac:dyDescent="0.3">
      <c r="B83" s="261"/>
      <c r="L83" s="229"/>
    </row>
    <row r="84" spans="2:12" x14ac:dyDescent="0.3">
      <c r="B84" s="261"/>
      <c r="L84" s="229"/>
    </row>
    <row r="85" spans="2:12" x14ac:dyDescent="0.3">
      <c r="B85" s="261"/>
      <c r="L85" s="229"/>
    </row>
    <row r="86" spans="2:12" x14ac:dyDescent="0.3">
      <c r="B86" s="261"/>
      <c r="L86" s="229"/>
    </row>
    <row r="87" spans="2:12" x14ac:dyDescent="0.3">
      <c r="B87" s="261"/>
      <c r="L87" s="229"/>
    </row>
    <row r="88" spans="2:12" x14ac:dyDescent="0.3">
      <c r="B88" s="261"/>
      <c r="L88" s="229"/>
    </row>
    <row r="89" spans="2:12" x14ac:dyDescent="0.3">
      <c r="B89" s="261"/>
      <c r="L89" s="229"/>
    </row>
    <row r="90" spans="2:12" x14ac:dyDescent="0.3">
      <c r="B90" s="261"/>
      <c r="L90" s="229"/>
    </row>
    <row r="91" spans="2:12" x14ac:dyDescent="0.3">
      <c r="B91" s="261"/>
      <c r="L91" s="229"/>
    </row>
    <row r="92" spans="2:12" x14ac:dyDescent="0.3">
      <c r="B92" s="261"/>
      <c r="L92" s="229"/>
    </row>
    <row r="93" spans="2:12" x14ac:dyDescent="0.3">
      <c r="B93" s="261"/>
      <c r="L93" s="229"/>
    </row>
    <row r="94" spans="2:12" x14ac:dyDescent="0.3">
      <c r="B94" s="261"/>
      <c r="L94" s="229"/>
    </row>
    <row r="95" spans="2:12" x14ac:dyDescent="0.3">
      <c r="B95" s="261"/>
      <c r="L95" s="229"/>
    </row>
    <row r="96" spans="2:12" x14ac:dyDescent="0.3">
      <c r="B96" s="261"/>
      <c r="L96" s="229"/>
    </row>
    <row r="97" spans="1:13" s="198" customFormat="1" x14ac:dyDescent="0.3">
      <c r="A97" s="210"/>
      <c r="B97" s="261"/>
      <c r="C97" s="257"/>
      <c r="D97" s="182"/>
      <c r="E97" s="234"/>
      <c r="F97" s="258"/>
      <c r="G97" s="210"/>
      <c r="H97" s="259"/>
      <c r="I97" s="260"/>
      <c r="J97" s="154"/>
      <c r="K97" s="189"/>
      <c r="L97" s="229"/>
      <c r="M97" s="237"/>
    </row>
    <row r="98" spans="1:13" x14ac:dyDescent="0.3">
      <c r="B98" s="261"/>
      <c r="L98" s="229"/>
    </row>
    <row r="99" spans="1:13" x14ac:dyDescent="0.3">
      <c r="B99" s="261"/>
      <c r="L99" s="229"/>
    </row>
    <row r="100" spans="1:13" x14ac:dyDescent="0.3">
      <c r="B100" s="261"/>
      <c r="L100" s="229"/>
    </row>
    <row r="101" spans="1:13" x14ac:dyDescent="0.3">
      <c r="B101" s="261"/>
      <c r="L101" s="229"/>
    </row>
    <row r="102" spans="1:13" x14ac:dyDescent="0.3">
      <c r="B102" s="261"/>
      <c r="L102" s="229"/>
    </row>
    <row r="103" spans="1:13" x14ac:dyDescent="0.3">
      <c r="B103" s="261"/>
      <c r="L103" s="229"/>
    </row>
    <row r="104" spans="1:13" x14ac:dyDescent="0.3">
      <c r="B104" s="261"/>
      <c r="L104" s="229"/>
    </row>
    <row r="105" spans="1:13" x14ac:dyDescent="0.3">
      <c r="B105" s="261"/>
      <c r="L105" s="229"/>
    </row>
    <row r="106" spans="1:13" x14ac:dyDescent="0.3">
      <c r="B106" s="261"/>
      <c r="L106" s="229"/>
    </row>
    <row r="107" spans="1:13" x14ac:dyDescent="0.3">
      <c r="B107" s="261"/>
      <c r="L107" s="229"/>
    </row>
    <row r="108" spans="1:13" x14ac:dyDescent="0.3">
      <c r="B108" s="261"/>
      <c r="L108" s="229"/>
    </row>
    <row r="109" spans="1:13" x14ac:dyDescent="0.3">
      <c r="B109" s="261"/>
      <c r="L109" s="229"/>
    </row>
    <row r="110" spans="1:13" x14ac:dyDescent="0.3">
      <c r="B110" s="261"/>
      <c r="L110" s="229"/>
    </row>
    <row r="111" spans="1:13" x14ac:dyDescent="0.3">
      <c r="B111" s="261"/>
      <c r="L111" s="229"/>
    </row>
    <row r="112" spans="1:13" x14ac:dyDescent="0.3">
      <c r="B112" s="261"/>
      <c r="L112" s="229"/>
    </row>
    <row r="113" spans="2:12" x14ac:dyDescent="0.3">
      <c r="B113" s="261"/>
      <c r="L113" s="229"/>
    </row>
    <row r="114" spans="2:12" x14ac:dyDescent="0.3">
      <c r="B114" s="261"/>
      <c r="L114" s="229"/>
    </row>
    <row r="115" spans="2:12" x14ac:dyDescent="0.3">
      <c r="B115" s="261"/>
      <c r="L115" s="229"/>
    </row>
    <row r="116" spans="2:12" x14ac:dyDescent="0.3">
      <c r="B116" s="261"/>
      <c r="L116" s="229"/>
    </row>
    <row r="117" spans="2:12" x14ac:dyDescent="0.3">
      <c r="B117" s="261"/>
      <c r="L117" s="229"/>
    </row>
    <row r="118" spans="2:12" x14ac:dyDescent="0.3">
      <c r="B118" s="261"/>
      <c r="L118" s="229"/>
    </row>
    <row r="119" spans="2:12" x14ac:dyDescent="0.3">
      <c r="B119" s="261"/>
      <c r="L119" s="229"/>
    </row>
    <row r="120" spans="2:12" x14ac:dyDescent="0.3">
      <c r="B120" s="261"/>
      <c r="L120" s="229"/>
    </row>
    <row r="121" spans="2:12" x14ac:dyDescent="0.3">
      <c r="B121" s="261"/>
      <c r="L121" s="229"/>
    </row>
    <row r="122" spans="2:12" x14ac:dyDescent="0.3">
      <c r="B122" s="261"/>
      <c r="L122" s="229"/>
    </row>
    <row r="123" spans="2:12" x14ac:dyDescent="0.3">
      <c r="B123" s="261"/>
      <c r="L123" s="229"/>
    </row>
    <row r="124" spans="2:12" x14ac:dyDescent="0.3">
      <c r="B124" s="261"/>
      <c r="L124" s="229"/>
    </row>
    <row r="125" spans="2:12" x14ac:dyDescent="0.3">
      <c r="B125" s="261"/>
      <c r="L125" s="229"/>
    </row>
    <row r="126" spans="2:12" x14ac:dyDescent="0.3">
      <c r="B126" s="261"/>
      <c r="L126" s="229"/>
    </row>
    <row r="127" spans="2:12" x14ac:dyDescent="0.3">
      <c r="B127" s="261"/>
      <c r="L127" s="229"/>
    </row>
    <row r="128" spans="2:12" x14ac:dyDescent="0.3">
      <c r="B128" s="261"/>
      <c r="L128" s="229"/>
    </row>
    <row r="129" spans="2:12" x14ac:dyDescent="0.3">
      <c r="B129" s="261"/>
      <c r="L129" s="229"/>
    </row>
    <row r="130" spans="2:12" x14ac:dyDescent="0.3">
      <c r="B130" s="261"/>
      <c r="L130" s="229"/>
    </row>
    <row r="131" spans="2:12" x14ac:dyDescent="0.3">
      <c r="B131" s="261"/>
      <c r="L131" s="229"/>
    </row>
    <row r="132" spans="2:12" x14ac:dyDescent="0.3">
      <c r="B132" s="261"/>
      <c r="L132" s="229"/>
    </row>
    <row r="133" spans="2:12" x14ac:dyDescent="0.3">
      <c r="B133" s="261"/>
      <c r="L133" s="229"/>
    </row>
    <row r="134" spans="2:12" x14ac:dyDescent="0.3">
      <c r="B134" s="261"/>
      <c r="L134" s="229"/>
    </row>
    <row r="135" spans="2:12" x14ac:dyDescent="0.3">
      <c r="B135" s="261"/>
      <c r="L135" s="229"/>
    </row>
    <row r="136" spans="2:12" x14ac:dyDescent="0.3">
      <c r="B136" s="261"/>
      <c r="L136" s="229"/>
    </row>
    <row r="137" spans="2:12" x14ac:dyDescent="0.3">
      <c r="B137" s="262"/>
      <c r="C137" s="239"/>
      <c r="D137" s="199"/>
      <c r="F137" s="234"/>
      <c r="H137" s="235"/>
      <c r="I137" s="263"/>
      <c r="L137" s="264"/>
    </row>
    <row r="138" spans="2:12" x14ac:dyDescent="0.3">
      <c r="B138" s="261"/>
      <c r="L138" s="229"/>
    </row>
    <row r="139" spans="2:12" x14ac:dyDescent="0.3">
      <c r="B139" s="261"/>
      <c r="L139" s="229"/>
    </row>
    <row r="140" spans="2:12" x14ac:dyDescent="0.3">
      <c r="B140" s="261"/>
      <c r="L140" s="229"/>
    </row>
    <row r="141" spans="2:12" x14ac:dyDescent="0.3">
      <c r="B141" s="261"/>
      <c r="L141" s="229"/>
    </row>
    <row r="142" spans="2:12" x14ac:dyDescent="0.3">
      <c r="B142" s="261"/>
      <c r="L142" s="229"/>
    </row>
    <row r="143" spans="2:12" x14ac:dyDescent="0.3">
      <c r="B143" s="261"/>
      <c r="L143" s="229"/>
    </row>
    <row r="144" spans="2:12" x14ac:dyDescent="0.3">
      <c r="B144" s="261"/>
      <c r="L144" s="229"/>
    </row>
    <row r="145" spans="2:12" x14ac:dyDescent="0.3">
      <c r="B145" s="261"/>
      <c r="L145" s="229"/>
    </row>
    <row r="146" spans="2:12" x14ac:dyDescent="0.3">
      <c r="B146" s="261"/>
      <c r="L146" s="229"/>
    </row>
    <row r="147" spans="2:12" x14ac:dyDescent="0.3">
      <c r="B147" s="261"/>
      <c r="L147" s="229"/>
    </row>
    <row r="148" spans="2:12" x14ac:dyDescent="0.3">
      <c r="B148" s="261"/>
      <c r="L148" s="229"/>
    </row>
    <row r="149" spans="2:12" x14ac:dyDescent="0.3">
      <c r="B149" s="261"/>
      <c r="L149" s="229"/>
    </row>
    <row r="150" spans="2:12" x14ac:dyDescent="0.3">
      <c r="B150" s="261"/>
      <c r="L150" s="229"/>
    </row>
    <row r="151" spans="2:12" x14ac:dyDescent="0.3">
      <c r="B151" s="261"/>
      <c r="L151" s="229"/>
    </row>
    <row r="152" spans="2:12" x14ac:dyDescent="0.3">
      <c r="B152" s="261"/>
      <c r="L152" s="229"/>
    </row>
    <row r="153" spans="2:12" x14ac:dyDescent="0.3">
      <c r="B153" s="261"/>
      <c r="L153" s="229"/>
    </row>
    <row r="154" spans="2:12" x14ac:dyDescent="0.3">
      <c r="B154" s="261"/>
      <c r="L154" s="229"/>
    </row>
    <row r="155" spans="2:12" x14ac:dyDescent="0.3">
      <c r="B155" s="261"/>
      <c r="L155" s="229"/>
    </row>
    <row r="156" spans="2:12" x14ac:dyDescent="0.3">
      <c r="B156" s="261"/>
      <c r="L156" s="229"/>
    </row>
    <row r="157" spans="2:12" x14ac:dyDescent="0.3">
      <c r="B157" s="261"/>
      <c r="L157" s="229"/>
    </row>
    <row r="158" spans="2:12" x14ac:dyDescent="0.3">
      <c r="B158" s="261"/>
      <c r="L158" s="229"/>
    </row>
    <row r="159" spans="2:12" x14ac:dyDescent="0.3">
      <c r="B159" s="261"/>
      <c r="L159" s="229"/>
    </row>
    <row r="160" spans="2:12" x14ac:dyDescent="0.3">
      <c r="B160" s="261"/>
      <c r="L160" s="229"/>
    </row>
    <row r="161" spans="2:12" x14ac:dyDescent="0.3">
      <c r="B161" s="261"/>
      <c r="L161" s="229"/>
    </row>
    <row r="162" spans="2:12" x14ac:dyDescent="0.3">
      <c r="B162" s="261"/>
      <c r="L162" s="229"/>
    </row>
    <row r="163" spans="2:12" x14ac:dyDescent="0.3">
      <c r="B163" s="261"/>
      <c r="L163" s="229"/>
    </row>
    <row r="164" spans="2:12" x14ac:dyDescent="0.3">
      <c r="B164" s="261"/>
      <c r="L164" s="229"/>
    </row>
    <row r="165" spans="2:12" x14ac:dyDescent="0.3">
      <c r="B165" s="261"/>
      <c r="L165" s="229"/>
    </row>
    <row r="166" spans="2:12" x14ac:dyDescent="0.3">
      <c r="B166" s="261"/>
      <c r="L166" s="229"/>
    </row>
    <row r="167" spans="2:12" x14ac:dyDescent="0.3">
      <c r="B167" s="261"/>
      <c r="L167" s="229"/>
    </row>
    <row r="168" spans="2:12" x14ac:dyDescent="0.3">
      <c r="B168" s="261"/>
      <c r="L168" s="229"/>
    </row>
    <row r="169" spans="2:12" x14ac:dyDescent="0.3">
      <c r="B169" s="261"/>
      <c r="L169" s="229"/>
    </row>
    <row r="170" spans="2:12" x14ac:dyDescent="0.3">
      <c r="B170" s="261"/>
      <c r="L170" s="229"/>
    </row>
    <row r="171" spans="2:12" x14ac:dyDescent="0.3">
      <c r="B171" s="261"/>
      <c r="L171" s="229"/>
    </row>
    <row r="172" spans="2:12" x14ac:dyDescent="0.3">
      <c r="B172" s="261"/>
      <c r="L172" s="229"/>
    </row>
    <row r="173" spans="2:12" x14ac:dyDescent="0.3">
      <c r="B173" s="261"/>
      <c r="L173" s="229"/>
    </row>
    <row r="174" spans="2:12" x14ac:dyDescent="0.3">
      <c r="B174" s="261"/>
      <c r="L174" s="229"/>
    </row>
    <row r="175" spans="2:12" x14ac:dyDescent="0.3">
      <c r="B175" s="261"/>
      <c r="L175" s="229"/>
    </row>
    <row r="176" spans="2:12" x14ac:dyDescent="0.3">
      <c r="B176" s="261"/>
      <c r="L176" s="229"/>
    </row>
    <row r="177" spans="2:12" x14ac:dyDescent="0.3">
      <c r="B177" s="261"/>
      <c r="L177" s="229"/>
    </row>
    <row r="178" spans="2:12" x14ac:dyDescent="0.3">
      <c r="B178" s="261"/>
      <c r="L178" s="229"/>
    </row>
    <row r="179" spans="2:12" x14ac:dyDescent="0.3">
      <c r="B179" s="261"/>
      <c r="L179" s="229"/>
    </row>
    <row r="180" spans="2:12" x14ac:dyDescent="0.3">
      <c r="B180" s="261"/>
      <c r="L180" s="229"/>
    </row>
    <row r="181" spans="2:12" x14ac:dyDescent="0.3">
      <c r="B181" s="261"/>
      <c r="L181" s="229"/>
    </row>
    <row r="182" spans="2:12" x14ac:dyDescent="0.3">
      <c r="B182" s="261"/>
      <c r="L182" s="229"/>
    </row>
    <row r="183" spans="2:12" x14ac:dyDescent="0.3">
      <c r="B183" s="261"/>
      <c r="L183" s="229"/>
    </row>
    <row r="184" spans="2:12" x14ac:dyDescent="0.3">
      <c r="B184" s="261"/>
      <c r="L184" s="229"/>
    </row>
    <row r="185" spans="2:12" x14ac:dyDescent="0.3">
      <c r="B185" s="261"/>
      <c r="L185" s="229"/>
    </row>
    <row r="186" spans="2:12" x14ac:dyDescent="0.3">
      <c r="B186" s="261"/>
      <c r="L186" s="229"/>
    </row>
    <row r="187" spans="2:12" x14ac:dyDescent="0.3">
      <c r="B187" s="261"/>
      <c r="L187" s="229"/>
    </row>
    <row r="188" spans="2:12" x14ac:dyDescent="0.3">
      <c r="B188" s="261"/>
      <c r="L188" s="229"/>
    </row>
    <row r="189" spans="2:12" x14ac:dyDescent="0.3">
      <c r="B189" s="261"/>
      <c r="L189" s="229"/>
    </row>
    <row r="190" spans="2:12" x14ac:dyDescent="0.3">
      <c r="B190" s="261"/>
      <c r="L190" s="229"/>
    </row>
    <row r="191" spans="2:12" x14ac:dyDescent="0.3">
      <c r="B191" s="261"/>
      <c r="L191" s="229"/>
    </row>
    <row r="192" spans="2:12" x14ac:dyDescent="0.3">
      <c r="B192" s="261"/>
      <c r="L192" s="229"/>
    </row>
    <row r="193" spans="2:12" x14ac:dyDescent="0.3">
      <c r="B193" s="261"/>
      <c r="L193" s="229"/>
    </row>
    <row r="194" spans="2:12" x14ac:dyDescent="0.3">
      <c r="B194" s="261"/>
      <c r="L194" s="229"/>
    </row>
    <row r="195" spans="2:12" x14ac:dyDescent="0.3">
      <c r="B195" s="261"/>
      <c r="L195" s="229"/>
    </row>
    <row r="196" spans="2:12" x14ac:dyDescent="0.3">
      <c r="B196" s="261"/>
      <c r="L196" s="229"/>
    </row>
    <row r="197" spans="2:12" x14ac:dyDescent="0.3">
      <c r="B197" s="261"/>
      <c r="L197" s="229"/>
    </row>
    <row r="198" spans="2:12" x14ac:dyDescent="0.3">
      <c r="B198" s="261"/>
      <c r="L198" s="229"/>
    </row>
    <row r="199" spans="2:12" x14ac:dyDescent="0.3">
      <c r="B199" s="261"/>
      <c r="L199" s="229"/>
    </row>
    <row r="200" spans="2:12" x14ac:dyDescent="0.3">
      <c r="B200" s="261"/>
      <c r="L200" s="229"/>
    </row>
    <row r="201" spans="2:12" x14ac:dyDescent="0.3">
      <c r="B201" s="261"/>
      <c r="L201" s="229"/>
    </row>
    <row r="202" spans="2:12" x14ac:dyDescent="0.3">
      <c r="B202" s="261"/>
      <c r="L202" s="229"/>
    </row>
    <row r="203" spans="2:12" x14ac:dyDescent="0.3">
      <c r="B203" s="261"/>
      <c r="L203" s="229"/>
    </row>
    <row r="204" spans="2:12" x14ac:dyDescent="0.3">
      <c r="B204" s="261"/>
      <c r="L204" s="229"/>
    </row>
    <row r="205" spans="2:12" x14ac:dyDescent="0.3">
      <c r="B205" s="261"/>
      <c r="L205" s="229"/>
    </row>
    <row r="206" spans="2:12" x14ac:dyDescent="0.3">
      <c r="B206" s="261"/>
      <c r="L206" s="229"/>
    </row>
    <row r="207" spans="2:12" x14ac:dyDescent="0.3">
      <c r="B207" s="261"/>
      <c r="L207" s="229"/>
    </row>
    <row r="208" spans="2:12" x14ac:dyDescent="0.3">
      <c r="B208" s="261"/>
      <c r="L208" s="229"/>
    </row>
    <row r="209" spans="2:12" x14ac:dyDescent="0.3">
      <c r="B209" s="261"/>
      <c r="L209" s="229"/>
    </row>
    <row r="210" spans="2:12" x14ac:dyDescent="0.3">
      <c r="B210" s="261"/>
      <c r="L210" s="229"/>
    </row>
    <row r="211" spans="2:12" x14ac:dyDescent="0.3">
      <c r="B211" s="261"/>
      <c r="L211" s="229"/>
    </row>
    <row r="212" spans="2:12" x14ac:dyDescent="0.3">
      <c r="B212" s="261"/>
      <c r="L212" s="229"/>
    </row>
    <row r="213" spans="2:12" x14ac:dyDescent="0.3">
      <c r="B213" s="261"/>
      <c r="L213" s="229"/>
    </row>
    <row r="214" spans="2:12" x14ac:dyDescent="0.3">
      <c r="B214" s="261"/>
      <c r="L214" s="229"/>
    </row>
    <row r="215" spans="2:12" x14ac:dyDescent="0.3">
      <c r="B215" s="261"/>
      <c r="L215" s="229"/>
    </row>
    <row r="216" spans="2:12" x14ac:dyDescent="0.3">
      <c r="B216" s="261"/>
      <c r="L216" s="229"/>
    </row>
    <row r="217" spans="2:12" x14ac:dyDescent="0.3">
      <c r="B217" s="261"/>
      <c r="L217" s="229"/>
    </row>
    <row r="218" spans="2:12" x14ac:dyDescent="0.3">
      <c r="B218" s="261"/>
      <c r="L218" s="229"/>
    </row>
    <row r="219" spans="2:12" x14ac:dyDescent="0.3">
      <c r="B219" s="261"/>
      <c r="L219" s="229"/>
    </row>
    <row r="220" spans="2:12" x14ac:dyDescent="0.3">
      <c r="B220" s="261"/>
      <c r="L220" s="229"/>
    </row>
    <row r="221" spans="2:12" x14ac:dyDescent="0.3">
      <c r="B221" s="261"/>
      <c r="L221" s="229"/>
    </row>
    <row r="222" spans="2:12" x14ac:dyDescent="0.3">
      <c r="B222" s="261"/>
      <c r="L222" s="229"/>
    </row>
    <row r="223" spans="2:12" x14ac:dyDescent="0.3">
      <c r="B223" s="261"/>
      <c r="L223" s="229"/>
    </row>
    <row r="224" spans="2:12" x14ac:dyDescent="0.3">
      <c r="B224" s="261"/>
      <c r="L224" s="229"/>
    </row>
    <row r="225" spans="2:12" x14ac:dyDescent="0.3">
      <c r="B225" s="261"/>
      <c r="L225" s="229"/>
    </row>
    <row r="226" spans="2:12" x14ac:dyDescent="0.3">
      <c r="B226" s="261"/>
      <c r="L226" s="229"/>
    </row>
    <row r="227" spans="2:12" x14ac:dyDescent="0.3">
      <c r="B227" s="261"/>
      <c r="L227" s="229"/>
    </row>
    <row r="228" spans="2:12" x14ac:dyDescent="0.3">
      <c r="B228" s="261"/>
      <c r="L228" s="229"/>
    </row>
    <row r="229" spans="2:12" x14ac:dyDescent="0.3">
      <c r="B229" s="261"/>
      <c r="L229" s="229"/>
    </row>
    <row r="230" spans="2:12" x14ac:dyDescent="0.3">
      <c r="B230" s="261"/>
      <c r="L230" s="229"/>
    </row>
    <row r="231" spans="2:12" x14ac:dyDescent="0.3">
      <c r="B231" s="261"/>
      <c r="L231" s="229"/>
    </row>
    <row r="232" spans="2:12" x14ac:dyDescent="0.3">
      <c r="B232" s="261"/>
      <c r="L232" s="229"/>
    </row>
    <row r="233" spans="2:12" x14ac:dyDescent="0.3">
      <c r="B233" s="261"/>
      <c r="L233" s="229"/>
    </row>
    <row r="234" spans="2:12" x14ac:dyDescent="0.3">
      <c r="B234" s="261"/>
      <c r="L234" s="229"/>
    </row>
    <row r="235" spans="2:12" x14ac:dyDescent="0.3">
      <c r="B235" s="261"/>
      <c r="L235" s="229"/>
    </row>
    <row r="236" spans="2:12" x14ac:dyDescent="0.3">
      <c r="B236" s="261"/>
      <c r="L236" s="229"/>
    </row>
    <row r="237" spans="2:12" x14ac:dyDescent="0.3">
      <c r="B237" s="261"/>
      <c r="L237" s="229"/>
    </row>
    <row r="238" spans="2:12" x14ac:dyDescent="0.3">
      <c r="B238" s="261"/>
      <c r="L238" s="229"/>
    </row>
    <row r="239" spans="2:12" x14ac:dyDescent="0.3">
      <c r="B239" s="261"/>
      <c r="L239" s="229"/>
    </row>
    <row r="240" spans="2:12" x14ac:dyDescent="0.3">
      <c r="B240" s="261"/>
      <c r="L240" s="229"/>
    </row>
    <row r="241" spans="2:12" x14ac:dyDescent="0.3">
      <c r="B241" s="261"/>
      <c r="L241" s="229"/>
    </row>
    <row r="242" spans="2:12" x14ac:dyDescent="0.3">
      <c r="B242" s="261"/>
      <c r="L242" s="229"/>
    </row>
    <row r="243" spans="2:12" x14ac:dyDescent="0.3">
      <c r="B243" s="261"/>
      <c r="L243" s="229"/>
    </row>
    <row r="244" spans="2:12" x14ac:dyDescent="0.3">
      <c r="B244" s="261"/>
      <c r="L244" s="229"/>
    </row>
    <row r="245" spans="2:12" x14ac:dyDescent="0.3">
      <c r="B245" s="261"/>
      <c r="L245" s="229"/>
    </row>
    <row r="246" spans="2:12" x14ac:dyDescent="0.3">
      <c r="B246" s="261"/>
      <c r="L246" s="229"/>
    </row>
    <row r="247" spans="2:12" x14ac:dyDescent="0.3">
      <c r="B247" s="261"/>
      <c r="L247" s="229"/>
    </row>
    <row r="248" spans="2:12" x14ac:dyDescent="0.3">
      <c r="B248" s="261"/>
      <c r="L248" s="229"/>
    </row>
    <row r="249" spans="2:12" x14ac:dyDescent="0.3">
      <c r="B249" s="261"/>
      <c r="L249" s="229"/>
    </row>
    <row r="250" spans="2:12" x14ac:dyDescent="0.3">
      <c r="B250" s="261"/>
      <c r="L250" s="229"/>
    </row>
    <row r="251" spans="2:12" x14ac:dyDescent="0.3">
      <c r="B251" s="261"/>
      <c r="L251" s="229"/>
    </row>
    <row r="252" spans="2:12" x14ac:dyDescent="0.3">
      <c r="B252" s="261"/>
      <c r="L252" s="229"/>
    </row>
    <row r="253" spans="2:12" x14ac:dyDescent="0.3">
      <c r="B253" s="261"/>
      <c r="L253" s="229"/>
    </row>
    <row r="254" spans="2:12" x14ac:dyDescent="0.3">
      <c r="B254" s="261"/>
      <c r="L254" s="229"/>
    </row>
    <row r="255" spans="2:12" x14ac:dyDescent="0.3">
      <c r="B255" s="261"/>
      <c r="L255" s="229"/>
    </row>
    <row r="256" spans="2:12" x14ac:dyDescent="0.3">
      <c r="B256" s="261"/>
      <c r="L256" s="229"/>
    </row>
    <row r="257" spans="2:12" x14ac:dyDescent="0.3">
      <c r="B257" s="261"/>
      <c r="L257" s="229"/>
    </row>
    <row r="258" spans="2:12" x14ac:dyDescent="0.3">
      <c r="B258" s="261"/>
      <c r="L258" s="229"/>
    </row>
    <row r="259" spans="2:12" x14ac:dyDescent="0.3">
      <c r="B259" s="261"/>
      <c r="L259" s="229"/>
    </row>
    <row r="260" spans="2:12" x14ac:dyDescent="0.3">
      <c r="B260" s="261"/>
      <c r="L260" s="229"/>
    </row>
  </sheetData>
  <sheetProtection algorithmName="SHA-512" hashValue="TIHOQ6xG4jiEWJJYXrD9k2IEkFDNJQ8QJKPeItF2sJChi0YnYW9HQUOhsDB1lvN1xvsg+srGcuaOXuXDDorI/A==" saltValue="mLltyKN/HukcWALw9t7LiA==" spinCount="100000" sheet="1" sort="0"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topLeftCell="J1" zoomScaleNormal="100" workbookViewId="0">
      <selection activeCell="X1" sqref="X1:Z1048576"/>
    </sheetView>
  </sheetViews>
  <sheetFormatPr baseColWidth="10" defaultRowHeight="13.5" x14ac:dyDescent="0.3"/>
  <cols>
    <col min="1" max="1" width="3.5703125" style="207" customWidth="1"/>
    <col min="2" max="2" width="9.28515625" style="182" customWidth="1"/>
    <col min="3" max="3" width="7.28515625" style="181" customWidth="1"/>
    <col min="4" max="4" width="11.5703125" style="182" customWidth="1"/>
    <col min="5" max="5" width="6.85546875" style="201" customWidth="1"/>
    <col min="6" max="6" width="6.140625" style="231" customWidth="1"/>
    <col min="7" max="7" width="4.140625" style="185" customWidth="1"/>
    <col min="8" max="8" width="8.7109375" style="187" customWidth="1"/>
    <col min="9" max="9" width="8.7109375" style="186" customWidth="1"/>
    <col min="10" max="10" width="8.7109375" style="185" customWidth="1"/>
    <col min="11" max="11" width="8.7109375" style="187" customWidth="1"/>
    <col min="12" max="12" width="8.7109375" style="188" customWidth="1"/>
    <col min="13" max="13" width="8.7109375" style="187" customWidth="1"/>
    <col min="14" max="14" width="8.7109375" style="188" customWidth="1"/>
    <col min="15" max="15" width="8.7109375" style="191" customWidth="1"/>
    <col min="16" max="16" width="8.7109375" style="188" customWidth="1"/>
    <col min="17" max="17" width="8.7109375" style="191" customWidth="1"/>
    <col min="18" max="18" width="8.7109375" style="188" customWidth="1"/>
    <col min="19" max="19" width="8.7109375" style="189" customWidth="1"/>
    <col min="20" max="20" width="8.7109375" style="188" customWidth="1"/>
    <col min="21" max="21" width="8.7109375" style="187" customWidth="1"/>
    <col min="22" max="22" width="8.7109375" style="191" customWidth="1"/>
    <col min="23" max="23" width="9.42578125" style="166" customWidth="1"/>
    <col min="24" max="26" width="11.42578125" style="207" hidden="1" customWidth="1"/>
    <col min="27" max="27" width="11.42578125" style="207" customWidth="1"/>
    <col min="28" max="16384" width="11.42578125" style="207"/>
  </cols>
  <sheetData>
    <row r="1" spans="1:27" s="198" customFormat="1" x14ac:dyDescent="0.3">
      <c r="B1" s="199" t="s">
        <v>271</v>
      </c>
      <c r="C1" s="200"/>
      <c r="D1" s="199"/>
      <c r="E1" s="201"/>
      <c r="F1" s="201"/>
      <c r="H1" s="189"/>
      <c r="I1" s="202"/>
      <c r="K1" s="189"/>
      <c r="L1" s="191"/>
      <c r="M1" s="189"/>
      <c r="N1" s="191"/>
      <c r="O1" s="191"/>
      <c r="P1" s="191"/>
      <c r="Q1" s="191"/>
      <c r="R1" s="191"/>
      <c r="S1" s="189"/>
      <c r="T1" s="191"/>
      <c r="U1" s="189"/>
      <c r="V1" s="191"/>
      <c r="W1" s="159"/>
    </row>
    <row r="2" spans="1:27" s="198" customFormat="1" x14ac:dyDescent="0.3">
      <c r="B2" s="203">
        <v>43539</v>
      </c>
      <c r="C2" s="204"/>
      <c r="D2" s="199"/>
      <c r="E2" s="201"/>
      <c r="F2" s="201"/>
      <c r="H2" s="189"/>
      <c r="I2" s="205"/>
      <c r="K2" s="189"/>
      <c r="L2" s="191"/>
      <c r="M2" s="189"/>
      <c r="N2" s="191"/>
      <c r="O2" s="191"/>
      <c r="P2" s="191"/>
      <c r="Q2" s="191"/>
      <c r="R2" s="191"/>
      <c r="S2" s="189"/>
      <c r="T2" s="191"/>
      <c r="U2" s="189"/>
      <c r="V2" s="191"/>
      <c r="W2" s="159"/>
    </row>
    <row r="3" spans="1:27" s="198" customFormat="1" x14ac:dyDescent="0.3">
      <c r="B3" s="206"/>
      <c r="C3" s="204"/>
      <c r="D3" s="199"/>
      <c r="E3" s="201"/>
      <c r="F3" s="201"/>
      <c r="H3" s="189"/>
      <c r="I3" s="205"/>
      <c r="K3" s="189"/>
      <c r="L3" s="191"/>
      <c r="M3" s="189"/>
      <c r="N3" s="191"/>
      <c r="O3" s="191"/>
      <c r="P3" s="191"/>
      <c r="Q3" s="191"/>
      <c r="R3" s="191"/>
      <c r="S3" s="189"/>
      <c r="T3" s="191"/>
      <c r="U3" s="189"/>
      <c r="V3" s="191"/>
      <c r="W3" s="159"/>
    </row>
    <row r="4" spans="1:27" s="198" customFormat="1" ht="14.25" x14ac:dyDescent="0.3">
      <c r="B4" s="206"/>
      <c r="C4" s="204"/>
      <c r="D4" s="199"/>
      <c r="E4" s="201"/>
      <c r="F4" s="201"/>
      <c r="H4" s="189"/>
      <c r="I4" s="205"/>
      <c r="K4" s="189"/>
      <c r="L4" s="191"/>
      <c r="M4" s="189"/>
      <c r="N4" s="191"/>
      <c r="O4" s="191"/>
      <c r="P4" s="191"/>
      <c r="Q4" s="191"/>
      <c r="R4" s="191"/>
      <c r="S4" s="189"/>
      <c r="T4" s="191"/>
      <c r="U4" s="281" t="s">
        <v>45</v>
      </c>
      <c r="V4" s="282"/>
      <c r="W4" s="160" t="s">
        <v>272</v>
      </c>
    </row>
    <row r="5" spans="1:27" ht="14.25" x14ac:dyDescent="0.3">
      <c r="B5" s="202"/>
      <c r="F5" s="208"/>
      <c r="G5" s="209"/>
      <c r="H5" s="277" t="s">
        <v>5</v>
      </c>
      <c r="I5" s="279"/>
      <c r="J5" s="280"/>
      <c r="K5" s="283" t="s">
        <v>6</v>
      </c>
      <c r="L5" s="284"/>
      <c r="M5" s="283" t="s">
        <v>7</v>
      </c>
      <c r="N5" s="284"/>
      <c r="O5" s="283" t="s">
        <v>155</v>
      </c>
      <c r="P5" s="289"/>
      <c r="Q5" s="283" t="s">
        <v>95</v>
      </c>
      <c r="R5" s="289"/>
      <c r="S5" s="287" t="s">
        <v>30</v>
      </c>
      <c r="T5" s="288"/>
      <c r="U5" s="285" t="s">
        <v>46</v>
      </c>
      <c r="V5" s="286"/>
      <c r="W5" s="161" t="s">
        <v>273</v>
      </c>
      <c r="X5" s="210"/>
      <c r="Y5" s="210"/>
    </row>
    <row r="6" spans="1:27" x14ac:dyDescent="0.3">
      <c r="B6" s="202"/>
      <c r="C6" s="211"/>
      <c r="E6" s="211" t="s">
        <v>38</v>
      </c>
      <c r="F6" s="199"/>
      <c r="G6" s="212">
        <f t="shared" ref="G6:W6" si="0">+SUBTOTAL(101,G11:G10003)</f>
        <v>187.6</v>
      </c>
      <c r="H6" s="213">
        <f t="shared" si="0"/>
        <v>298.32599999999996</v>
      </c>
      <c r="I6" s="214">
        <f t="shared" si="0"/>
        <v>54.372959999999985</v>
      </c>
      <c r="J6" s="215">
        <f t="shared" si="0"/>
        <v>4.5199999999999996</v>
      </c>
      <c r="K6" s="213">
        <f t="shared" si="0"/>
        <v>10.238000000000001</v>
      </c>
      <c r="L6" s="212">
        <f t="shared" si="0"/>
        <v>45.17278000000001</v>
      </c>
      <c r="M6" s="216">
        <f t="shared" si="0"/>
        <v>9.4320000000000039</v>
      </c>
      <c r="N6" s="212">
        <f t="shared" si="0"/>
        <v>38.892199999999995</v>
      </c>
      <c r="O6" s="216">
        <f>+SUBTOTAL(101,O11:O10003)</f>
        <v>22.93000000000001</v>
      </c>
      <c r="P6" s="212">
        <f>+SUBTOTAL(101,P11:P10003)</f>
        <v>28.645339999999987</v>
      </c>
      <c r="Q6" s="216">
        <f t="shared" si="0"/>
        <v>-0.13799999999999993</v>
      </c>
      <c r="R6" s="212">
        <f t="shared" si="0"/>
        <v>36.999999999999993</v>
      </c>
      <c r="S6" s="213">
        <f>+SUBTOTAL(101,S11:S10003)</f>
        <v>-1.2799999999999998</v>
      </c>
      <c r="T6" s="215">
        <f>+SUBTOTAL(101,T11:T10003)</f>
        <v>26.57701999999999</v>
      </c>
      <c r="U6" s="213">
        <f>+SUBTOTAL(101,U11:U10003)</f>
        <v>-4.5859999999999994</v>
      </c>
      <c r="V6" s="213">
        <f>+SUBTOTAL(101,V11:V10003)</f>
        <v>16.743732000000001</v>
      </c>
      <c r="W6" s="162">
        <f t="shared" si="0"/>
        <v>204.09999999999997</v>
      </c>
      <c r="X6" s="210"/>
      <c r="Y6" s="210"/>
    </row>
    <row r="7" spans="1:27" x14ac:dyDescent="0.3">
      <c r="B7" s="202"/>
      <c r="C7" s="211"/>
      <c r="E7" s="211" t="s">
        <v>33</v>
      </c>
      <c r="F7" s="199"/>
      <c r="G7" s="212">
        <f t="shared" ref="G7:W7" si="1">+SUBTOTAL(102,G11:G1002)</f>
        <v>50</v>
      </c>
      <c r="H7" s="214">
        <f t="shared" si="1"/>
        <v>50</v>
      </c>
      <c r="I7" s="214">
        <f t="shared" si="1"/>
        <v>50</v>
      </c>
      <c r="J7" s="212">
        <f t="shared" si="1"/>
        <v>50</v>
      </c>
      <c r="K7" s="214">
        <f t="shared" si="1"/>
        <v>50</v>
      </c>
      <c r="L7" s="212">
        <f t="shared" si="1"/>
        <v>50</v>
      </c>
      <c r="M7" s="214">
        <f t="shared" si="1"/>
        <v>50</v>
      </c>
      <c r="N7" s="212">
        <f t="shared" si="1"/>
        <v>50</v>
      </c>
      <c r="O7" s="216">
        <f>+SUBTOTAL(102,O11:O1002)</f>
        <v>50</v>
      </c>
      <c r="P7" s="212">
        <f>+SUBTOTAL(102,P11:P1002)</f>
        <v>50</v>
      </c>
      <c r="Q7" s="214">
        <f>+SUBTOTAL(102,Q11:Q1002)</f>
        <v>50</v>
      </c>
      <c r="R7" s="212">
        <f>+SUBTOTAL(102,R11:R1002)</f>
        <v>50</v>
      </c>
      <c r="S7" s="214">
        <f>+SUBTOTAL(102,S11:S10003)</f>
        <v>50</v>
      </c>
      <c r="T7" s="212">
        <f>+SUBTOTAL(102,T11:T10003)</f>
        <v>50</v>
      </c>
      <c r="U7" s="214">
        <f t="shared" si="1"/>
        <v>50</v>
      </c>
      <c r="V7" s="214">
        <f t="shared" si="1"/>
        <v>50</v>
      </c>
      <c r="W7" s="163">
        <f t="shared" si="1"/>
        <v>50</v>
      </c>
      <c r="X7" s="210"/>
      <c r="Y7" s="210"/>
    </row>
    <row r="8" spans="1:27" x14ac:dyDescent="0.3">
      <c r="B8" s="202"/>
      <c r="C8" s="211"/>
      <c r="E8" s="211" t="s">
        <v>19</v>
      </c>
      <c r="F8" s="199"/>
      <c r="G8" s="212">
        <f t="shared" ref="G8:W8" si="2">+SUBTOTAL(105,G11:G10003)</f>
        <v>31</v>
      </c>
      <c r="H8" s="213">
        <f t="shared" si="2"/>
        <v>-168.3</v>
      </c>
      <c r="I8" s="214">
        <f t="shared" si="2"/>
        <v>32.225999999999999</v>
      </c>
      <c r="J8" s="212">
        <f t="shared" si="2"/>
        <v>1</v>
      </c>
      <c r="K8" s="213">
        <f t="shared" si="2"/>
        <v>2.1</v>
      </c>
      <c r="L8" s="212">
        <f t="shared" si="2"/>
        <v>17.442</v>
      </c>
      <c r="M8" s="216">
        <f t="shared" si="2"/>
        <v>2.1</v>
      </c>
      <c r="N8" s="212">
        <f t="shared" si="2"/>
        <v>18.954000000000001</v>
      </c>
      <c r="O8" s="216">
        <f t="shared" ref="O8:T8" si="3">+SUBTOTAL(105,O11:O10003)</f>
        <v>-4.9000000000000004</v>
      </c>
      <c r="P8" s="212">
        <f t="shared" si="3"/>
        <v>7.8840000000000003</v>
      </c>
      <c r="Q8" s="216">
        <f t="shared" si="3"/>
        <v>-0.43</v>
      </c>
      <c r="R8" s="212">
        <f t="shared" si="3"/>
        <v>18.2</v>
      </c>
      <c r="S8" s="213">
        <f t="shared" si="3"/>
        <v>-8.4</v>
      </c>
      <c r="T8" s="215">
        <f t="shared" si="3"/>
        <v>10.875</v>
      </c>
      <c r="U8" s="213">
        <f t="shared" si="2"/>
        <v>-12</v>
      </c>
      <c r="V8" s="213">
        <f t="shared" si="2"/>
        <v>7.2519999999999998</v>
      </c>
      <c r="W8" s="162">
        <f t="shared" si="2"/>
        <v>148.19999999999999</v>
      </c>
      <c r="X8" s="210"/>
      <c r="Y8" s="210"/>
    </row>
    <row r="9" spans="1:27" x14ac:dyDescent="0.3">
      <c r="C9" s="211"/>
      <c r="E9" s="211" t="s">
        <v>20</v>
      </c>
      <c r="F9" s="199"/>
      <c r="G9" s="212">
        <f t="shared" ref="G9:W9" si="4">+SUBTOTAL(104,G11:G10003)</f>
        <v>305</v>
      </c>
      <c r="H9" s="213">
        <f t="shared" si="4"/>
        <v>694</v>
      </c>
      <c r="I9" s="214">
        <f t="shared" si="4"/>
        <v>71.28</v>
      </c>
      <c r="J9" s="212">
        <f t="shared" si="4"/>
        <v>10</v>
      </c>
      <c r="K9" s="213">
        <f t="shared" si="4"/>
        <v>18.8</v>
      </c>
      <c r="L9" s="212">
        <f t="shared" si="4"/>
        <v>55.8</v>
      </c>
      <c r="M9" s="216">
        <f t="shared" si="4"/>
        <v>16.899999999999999</v>
      </c>
      <c r="N9" s="212">
        <f t="shared" si="4"/>
        <v>50.76</v>
      </c>
      <c r="O9" s="216">
        <f t="shared" ref="O9:T9" si="5">+SUBTOTAL(104,O11:O10003)</f>
        <v>44.8</v>
      </c>
      <c r="P9" s="212">
        <f t="shared" si="5"/>
        <v>39.06</v>
      </c>
      <c r="Q9" s="216">
        <f t="shared" si="5"/>
        <v>0.27</v>
      </c>
      <c r="R9" s="212">
        <f t="shared" si="5"/>
        <v>47.7</v>
      </c>
      <c r="S9" s="213">
        <f t="shared" si="5"/>
        <v>7.4</v>
      </c>
      <c r="T9" s="215">
        <f t="shared" si="5"/>
        <v>41.8</v>
      </c>
      <c r="U9" s="213">
        <f t="shared" si="4"/>
        <v>3.4</v>
      </c>
      <c r="V9" s="213">
        <f t="shared" si="4"/>
        <v>33.264000000000003</v>
      </c>
      <c r="W9" s="162">
        <f t="shared" si="4"/>
        <v>309.2</v>
      </c>
      <c r="X9" s="210"/>
      <c r="Y9" s="210"/>
    </row>
    <row r="10" spans="1:27" s="217" customFormat="1" x14ac:dyDescent="0.3">
      <c r="A10" s="217" t="s">
        <v>44</v>
      </c>
      <c r="B10" s="218" t="s">
        <v>42</v>
      </c>
      <c r="C10" s="219" t="s">
        <v>41</v>
      </c>
      <c r="D10" s="218" t="s">
        <v>43</v>
      </c>
      <c r="E10" s="206" t="s">
        <v>8</v>
      </c>
      <c r="F10" s="220" t="s">
        <v>9</v>
      </c>
      <c r="G10" s="221" t="s">
        <v>10</v>
      </c>
      <c r="H10" s="222" t="s">
        <v>22</v>
      </c>
      <c r="I10" s="223" t="s">
        <v>23</v>
      </c>
      <c r="J10" s="224" t="s">
        <v>24</v>
      </c>
      <c r="K10" s="222" t="s">
        <v>25</v>
      </c>
      <c r="L10" s="225" t="s">
        <v>26</v>
      </c>
      <c r="M10" s="222" t="s">
        <v>27</v>
      </c>
      <c r="N10" s="225" t="s">
        <v>28</v>
      </c>
      <c r="O10" s="222" t="s">
        <v>156</v>
      </c>
      <c r="P10" s="225" t="s">
        <v>157</v>
      </c>
      <c r="Q10" s="28" t="s">
        <v>91</v>
      </c>
      <c r="R10" s="29" t="s">
        <v>92</v>
      </c>
      <c r="S10" s="226" t="s">
        <v>36</v>
      </c>
      <c r="T10" s="225" t="s">
        <v>37</v>
      </c>
      <c r="U10" s="222" t="s">
        <v>31</v>
      </c>
      <c r="V10" s="227" t="s">
        <v>32</v>
      </c>
      <c r="W10" s="164" t="s">
        <v>29</v>
      </c>
      <c r="X10" s="228" t="s">
        <v>399</v>
      </c>
      <c r="Y10" s="217" t="s">
        <v>400</v>
      </c>
      <c r="Z10" s="217" t="s">
        <v>65</v>
      </c>
    </row>
    <row r="11" spans="1:27" x14ac:dyDescent="0.3">
      <c r="A11" s="207">
        <v>1</v>
      </c>
      <c r="B11" s="180">
        <v>3600001</v>
      </c>
      <c r="C11" s="181">
        <v>102340</v>
      </c>
      <c r="D11" s="182" t="s">
        <v>268</v>
      </c>
      <c r="E11" s="183">
        <v>40878</v>
      </c>
      <c r="F11" s="184">
        <v>42917</v>
      </c>
      <c r="G11" s="185">
        <v>267</v>
      </c>
      <c r="H11" s="186">
        <v>336.4</v>
      </c>
      <c r="I11" s="186">
        <v>58.314999999999998</v>
      </c>
      <c r="J11" s="185">
        <v>4</v>
      </c>
      <c r="K11" s="187">
        <v>18.8</v>
      </c>
      <c r="L11" s="188">
        <v>51.152000000000001</v>
      </c>
      <c r="M11" s="187">
        <v>8.8000000000000007</v>
      </c>
      <c r="N11" s="188">
        <v>42.228000000000002</v>
      </c>
      <c r="O11" s="189">
        <v>30.1</v>
      </c>
      <c r="P11" s="188">
        <v>34.868000000000002</v>
      </c>
      <c r="Q11" s="190">
        <v>-0.09</v>
      </c>
      <c r="R11" s="188">
        <v>40.799999999999997</v>
      </c>
      <c r="S11" s="189">
        <v>0.9</v>
      </c>
      <c r="T11" s="188">
        <v>27.4</v>
      </c>
      <c r="U11" s="187">
        <v>-3.6</v>
      </c>
      <c r="V11" s="191">
        <v>15.768000000000001</v>
      </c>
      <c r="W11" s="165">
        <v>309.2</v>
      </c>
      <c r="X11" s="207">
        <v>453</v>
      </c>
      <c r="Y11" s="229" t="str">
        <f>+LOOKUP(B11,COD_FIN!$C$5:$C$62,COD_FIN!$B$5:$B$62)</f>
        <v>MOS</v>
      </c>
      <c r="Z11" s="187">
        <f>+(4.38*K11+3.166*M11-0.007*H11-2.14*S11+2.886*U11-12.04*Q11)*3.2</f>
        <v>309.17759999999998</v>
      </c>
      <c r="AA11" s="186"/>
    </row>
    <row r="12" spans="1:27" x14ac:dyDescent="0.3">
      <c r="A12" s="207">
        <f>A11+1</f>
        <v>2</v>
      </c>
      <c r="B12" s="180">
        <v>3600001</v>
      </c>
      <c r="C12" s="181">
        <v>101940</v>
      </c>
      <c r="D12" s="182" t="s">
        <v>268</v>
      </c>
      <c r="E12" s="183">
        <v>40817</v>
      </c>
      <c r="F12" s="184">
        <v>43070</v>
      </c>
      <c r="G12" s="185">
        <v>197</v>
      </c>
      <c r="H12" s="186">
        <v>646.5</v>
      </c>
      <c r="I12" s="186">
        <v>59.616</v>
      </c>
      <c r="J12" s="185">
        <v>5</v>
      </c>
      <c r="K12" s="187">
        <v>13.8</v>
      </c>
      <c r="L12" s="188">
        <v>52.347999999999999</v>
      </c>
      <c r="M12" s="187">
        <v>11.8</v>
      </c>
      <c r="N12" s="188">
        <v>43.515999999999998</v>
      </c>
      <c r="O12" s="189">
        <v>40</v>
      </c>
      <c r="P12" s="188">
        <v>35.972000000000001</v>
      </c>
      <c r="Q12" s="190">
        <v>-0.27</v>
      </c>
      <c r="R12" s="188">
        <v>42.2</v>
      </c>
      <c r="S12" s="189">
        <v>-3.4</v>
      </c>
      <c r="T12" s="188">
        <v>29.7</v>
      </c>
      <c r="U12" s="187">
        <v>-2.7</v>
      </c>
      <c r="V12" s="191">
        <v>19.28</v>
      </c>
      <c r="W12" s="165">
        <v>307.2</v>
      </c>
      <c r="X12" s="207">
        <v>444</v>
      </c>
      <c r="Y12" s="229" t="str">
        <f>+LOOKUP(B12,COD_FIN!$C$5:$C$62,COD_FIN!$B$5:$B$62)</f>
        <v>MOS</v>
      </c>
      <c r="Z12" s="187">
        <f t="shared" ref="Z12:Z60" si="6">+(4.38*K12+3.166*M12-0.007*H12-2.14*S12+2.886*U12-12.04*Q12)*3.2</f>
        <v>307.23808000000002</v>
      </c>
      <c r="AA12" s="186"/>
    </row>
    <row r="13" spans="1:27" x14ac:dyDescent="0.3">
      <c r="A13" s="207">
        <f t="shared" ref="A13:A60" si="7">A12+1</f>
        <v>3</v>
      </c>
      <c r="B13" s="180">
        <v>550003</v>
      </c>
      <c r="C13" s="181">
        <v>106127</v>
      </c>
      <c r="D13" s="182" t="s">
        <v>392</v>
      </c>
      <c r="E13" s="183">
        <v>41214</v>
      </c>
      <c r="F13" s="184">
        <v>42917</v>
      </c>
      <c r="G13" s="185">
        <v>57</v>
      </c>
      <c r="H13" s="186">
        <v>375.6</v>
      </c>
      <c r="I13" s="186">
        <v>44.954000000000001</v>
      </c>
      <c r="J13" s="185">
        <v>3</v>
      </c>
      <c r="K13" s="187">
        <v>16.600000000000001</v>
      </c>
      <c r="L13" s="188">
        <v>42.57</v>
      </c>
      <c r="M13" s="187">
        <v>11.1</v>
      </c>
      <c r="N13" s="188">
        <v>36.36</v>
      </c>
      <c r="O13" s="189">
        <v>11.9</v>
      </c>
      <c r="P13" s="188">
        <v>23.58</v>
      </c>
      <c r="Q13" s="190">
        <v>-0.09</v>
      </c>
      <c r="R13" s="188">
        <v>31.5</v>
      </c>
      <c r="S13" s="189">
        <v>-1.4</v>
      </c>
      <c r="T13" s="188">
        <v>23</v>
      </c>
      <c r="U13" s="187">
        <v>-5.5</v>
      </c>
      <c r="V13" s="191">
        <v>12.138999999999999</v>
      </c>
      <c r="W13" s="165">
        <v>299</v>
      </c>
      <c r="X13" s="207">
        <v>774</v>
      </c>
      <c r="Y13" s="229" t="str">
        <f>+LOOKUP(B13,COD_FIN!$C$5:$C$62,COD_FIN!$B$5:$B$62)</f>
        <v>HLP</v>
      </c>
      <c r="Z13" s="187">
        <f t="shared" si="6"/>
        <v>298.96959999999996</v>
      </c>
      <c r="AA13" s="186"/>
    </row>
    <row r="14" spans="1:27" x14ac:dyDescent="0.3">
      <c r="A14" s="207">
        <f t="shared" si="7"/>
        <v>4</v>
      </c>
      <c r="B14" s="180">
        <v>80001</v>
      </c>
      <c r="C14" s="181">
        <v>102808</v>
      </c>
      <c r="D14" s="182">
        <v>10735</v>
      </c>
      <c r="E14" s="183">
        <v>40725</v>
      </c>
      <c r="F14" s="184">
        <v>43405</v>
      </c>
      <c r="G14" s="185">
        <v>103</v>
      </c>
      <c r="H14" s="186">
        <v>507.2</v>
      </c>
      <c r="I14" s="186">
        <v>50.47</v>
      </c>
      <c r="J14" s="185">
        <v>5</v>
      </c>
      <c r="K14" s="187">
        <v>10.8</v>
      </c>
      <c r="L14" s="188">
        <v>40.5</v>
      </c>
      <c r="M14" s="187">
        <v>15.6</v>
      </c>
      <c r="N14" s="188">
        <v>36</v>
      </c>
      <c r="O14" s="189">
        <v>20.3</v>
      </c>
      <c r="P14" s="188">
        <v>23.22</v>
      </c>
      <c r="Q14" s="190">
        <v>-0.2</v>
      </c>
      <c r="R14" s="188">
        <v>29.6</v>
      </c>
      <c r="S14" s="189">
        <v>-1.6</v>
      </c>
      <c r="T14" s="188">
        <v>21.338000000000001</v>
      </c>
      <c r="U14" s="187">
        <v>-2</v>
      </c>
      <c r="V14" s="191">
        <v>12.56</v>
      </c>
      <c r="W14" s="165">
        <v>298.3</v>
      </c>
      <c r="X14" s="207">
        <v>663</v>
      </c>
      <c r="Y14" s="229" t="str">
        <f>+LOOKUP(B14,COD_FIN!$C$5:$C$62,COD_FIN!$B$5:$B$62)</f>
        <v>SLU</v>
      </c>
      <c r="Z14" s="187">
        <f t="shared" si="6"/>
        <v>298.25024000000002</v>
      </c>
      <c r="AA14" s="186"/>
    </row>
    <row r="15" spans="1:27" x14ac:dyDescent="0.3">
      <c r="A15" s="207">
        <f t="shared" si="7"/>
        <v>5</v>
      </c>
      <c r="B15" s="180">
        <v>3600001</v>
      </c>
      <c r="C15" s="181">
        <v>104602</v>
      </c>
      <c r="D15" s="182" t="s">
        <v>379</v>
      </c>
      <c r="E15" s="183">
        <v>41275</v>
      </c>
      <c r="F15" s="184">
        <v>43160</v>
      </c>
      <c r="G15" s="185">
        <v>106</v>
      </c>
      <c r="H15" s="186">
        <v>102.7</v>
      </c>
      <c r="I15" s="186">
        <v>54.640999999999998</v>
      </c>
      <c r="J15" s="185">
        <v>4</v>
      </c>
      <c r="K15" s="187">
        <v>14.3</v>
      </c>
      <c r="L15" s="188">
        <v>45.981999999999999</v>
      </c>
      <c r="M15" s="187">
        <v>8.3000000000000007</v>
      </c>
      <c r="N15" s="188">
        <v>38.844999999999999</v>
      </c>
      <c r="O15" s="189">
        <v>13.7</v>
      </c>
      <c r="P15" s="188">
        <v>30.43</v>
      </c>
      <c r="Q15" s="190">
        <v>-0.2</v>
      </c>
      <c r="R15" s="188">
        <v>41.5</v>
      </c>
      <c r="S15" s="189">
        <v>-8.4</v>
      </c>
      <c r="T15" s="188">
        <v>26.4</v>
      </c>
      <c r="U15" s="187">
        <v>-7.6</v>
      </c>
      <c r="V15" s="191">
        <v>16.329999999999998</v>
      </c>
      <c r="W15" s="165">
        <v>277.3</v>
      </c>
      <c r="X15" s="207">
        <v>513</v>
      </c>
      <c r="Y15" s="229" t="str">
        <f>+LOOKUP(B15,COD_FIN!$C$5:$C$62,COD_FIN!$B$5:$B$62)</f>
        <v>MOS</v>
      </c>
      <c r="Z15" s="187">
        <f t="shared" si="6"/>
        <v>277.25855999999999</v>
      </c>
      <c r="AA15" s="186"/>
    </row>
    <row r="16" spans="1:27" x14ac:dyDescent="0.3">
      <c r="A16" s="207">
        <f t="shared" si="7"/>
        <v>6</v>
      </c>
      <c r="B16" s="180">
        <v>80001</v>
      </c>
      <c r="C16" s="181">
        <v>100058</v>
      </c>
      <c r="D16" s="182">
        <v>10735</v>
      </c>
      <c r="E16" s="183">
        <v>40603</v>
      </c>
      <c r="F16" s="184">
        <v>43191</v>
      </c>
      <c r="G16" s="185">
        <v>250</v>
      </c>
      <c r="H16" s="186">
        <v>621.4</v>
      </c>
      <c r="I16" s="186">
        <v>57.75</v>
      </c>
      <c r="J16" s="185">
        <v>5</v>
      </c>
      <c r="K16" s="187">
        <v>6.3</v>
      </c>
      <c r="L16" s="188">
        <v>42.84</v>
      </c>
      <c r="M16" s="187">
        <v>16.899999999999999</v>
      </c>
      <c r="N16" s="188">
        <v>37.145000000000003</v>
      </c>
      <c r="O16" s="189">
        <v>27.5</v>
      </c>
      <c r="P16" s="188">
        <v>25.925000000000001</v>
      </c>
      <c r="Q16" s="190">
        <v>-0.19</v>
      </c>
      <c r="R16" s="188">
        <v>32.6</v>
      </c>
      <c r="S16" s="189">
        <v>-4.5</v>
      </c>
      <c r="T16" s="188">
        <v>25.6</v>
      </c>
      <c r="U16" s="187">
        <v>-1.4</v>
      </c>
      <c r="V16" s="191">
        <v>13.9374</v>
      </c>
      <c r="W16" s="165">
        <v>270.8</v>
      </c>
      <c r="X16" s="207">
        <v>656</v>
      </c>
      <c r="Y16" s="229" t="str">
        <f>+LOOKUP(B16,COD_FIN!$C$5:$C$62,COD_FIN!$B$5:$B$62)</f>
        <v>SLU</v>
      </c>
      <c r="Z16" s="187">
        <f t="shared" si="6"/>
        <v>270.80575999999991</v>
      </c>
      <c r="AA16" s="186"/>
    </row>
    <row r="17" spans="1:27" x14ac:dyDescent="0.3">
      <c r="A17" s="207">
        <f t="shared" si="7"/>
        <v>7</v>
      </c>
      <c r="B17" s="180">
        <v>3600001</v>
      </c>
      <c r="C17" s="181">
        <v>99547</v>
      </c>
      <c r="D17" s="182" t="s">
        <v>388</v>
      </c>
      <c r="E17" s="183">
        <v>40452</v>
      </c>
      <c r="F17" s="184">
        <v>43009</v>
      </c>
      <c r="G17" s="185">
        <v>238</v>
      </c>
      <c r="H17" s="186">
        <v>694</v>
      </c>
      <c r="I17" s="186">
        <v>57.006999999999998</v>
      </c>
      <c r="J17" s="185">
        <v>4</v>
      </c>
      <c r="K17" s="187">
        <v>17.600000000000001</v>
      </c>
      <c r="L17" s="188">
        <v>48.944000000000003</v>
      </c>
      <c r="M17" s="187">
        <v>9.4</v>
      </c>
      <c r="N17" s="188">
        <v>40.387999999999998</v>
      </c>
      <c r="O17" s="189">
        <v>38.299999999999997</v>
      </c>
      <c r="P17" s="188">
        <v>32.107999999999997</v>
      </c>
      <c r="Q17" s="190">
        <v>-0.08</v>
      </c>
      <c r="R17" s="188">
        <v>38.5</v>
      </c>
      <c r="S17" s="189">
        <v>4.7</v>
      </c>
      <c r="T17" s="188">
        <v>26.9</v>
      </c>
      <c r="U17" s="187">
        <v>-3.4</v>
      </c>
      <c r="V17" s="191">
        <v>15.833</v>
      </c>
      <c r="W17" s="165">
        <v>265.89999999999998</v>
      </c>
      <c r="X17" s="207">
        <v>395</v>
      </c>
      <c r="Y17" s="229" t="str">
        <f>+LOOKUP(B17,COD_FIN!$C$5:$C$62,COD_FIN!$B$5:$B$62)</f>
        <v>MOS</v>
      </c>
      <c r="Z17" s="187">
        <f t="shared" si="6"/>
        <v>265.86624</v>
      </c>
      <c r="AA17" s="186"/>
    </row>
    <row r="18" spans="1:27" x14ac:dyDescent="0.3">
      <c r="A18" s="207">
        <f t="shared" si="7"/>
        <v>8</v>
      </c>
      <c r="B18" s="180">
        <v>3600001</v>
      </c>
      <c r="C18" s="181">
        <v>101941</v>
      </c>
      <c r="D18" s="182" t="s">
        <v>362</v>
      </c>
      <c r="E18" s="183">
        <v>40817</v>
      </c>
      <c r="F18" s="184">
        <v>43070</v>
      </c>
      <c r="G18" s="185">
        <v>190</v>
      </c>
      <c r="H18" s="186">
        <v>290.10000000000002</v>
      </c>
      <c r="I18" s="186">
        <v>59.723999999999997</v>
      </c>
      <c r="J18" s="185">
        <v>5</v>
      </c>
      <c r="K18" s="187">
        <v>11.8</v>
      </c>
      <c r="L18" s="188">
        <v>52.02</v>
      </c>
      <c r="M18" s="187">
        <v>12.2</v>
      </c>
      <c r="N18" s="188">
        <v>42.57</v>
      </c>
      <c r="O18" s="189">
        <v>26.1</v>
      </c>
      <c r="P18" s="188">
        <v>36.630000000000003</v>
      </c>
      <c r="Q18" s="190">
        <v>-0.13</v>
      </c>
      <c r="R18" s="188">
        <v>43.4</v>
      </c>
      <c r="S18" s="189">
        <v>-6.2</v>
      </c>
      <c r="T18" s="188">
        <v>28</v>
      </c>
      <c r="U18" s="187">
        <v>-7</v>
      </c>
      <c r="V18" s="191">
        <v>18.48</v>
      </c>
      <c r="W18" s="165">
        <v>265.3</v>
      </c>
      <c r="X18" s="207">
        <v>445</v>
      </c>
      <c r="Y18" s="229" t="str">
        <f>+LOOKUP(B18,COD_FIN!$C$5:$C$62,COD_FIN!$B$5:$B$62)</f>
        <v>MOS</v>
      </c>
      <c r="Z18" s="187">
        <f t="shared" si="6"/>
        <v>265.31104000000005</v>
      </c>
      <c r="AA18" s="186"/>
    </row>
    <row r="19" spans="1:27" x14ac:dyDescent="0.3">
      <c r="A19" s="207">
        <f t="shared" si="7"/>
        <v>9</v>
      </c>
      <c r="B19" s="180">
        <v>3600001</v>
      </c>
      <c r="C19" s="181">
        <v>96195</v>
      </c>
      <c r="D19" s="182">
        <v>53951308</v>
      </c>
      <c r="E19" s="183">
        <v>39904</v>
      </c>
      <c r="F19" s="184">
        <v>43132</v>
      </c>
      <c r="G19" s="185">
        <v>112</v>
      </c>
      <c r="H19" s="186">
        <v>90.6</v>
      </c>
      <c r="I19" s="186">
        <v>58.484999999999999</v>
      </c>
      <c r="J19" s="185">
        <v>7</v>
      </c>
      <c r="K19" s="187">
        <v>15.2</v>
      </c>
      <c r="L19" s="188">
        <v>50.137999999999998</v>
      </c>
      <c r="M19" s="187">
        <v>3.6</v>
      </c>
      <c r="N19" s="188">
        <v>40.161999999999999</v>
      </c>
      <c r="O19" s="189">
        <v>17.899999999999999</v>
      </c>
      <c r="P19" s="188">
        <v>35.518000000000001</v>
      </c>
      <c r="Q19" s="190">
        <v>-0.12</v>
      </c>
      <c r="R19" s="188">
        <v>40.5</v>
      </c>
      <c r="S19" s="189">
        <v>1.8</v>
      </c>
      <c r="T19" s="188">
        <v>27.2</v>
      </c>
      <c r="U19" s="187">
        <v>2.4</v>
      </c>
      <c r="V19" s="191">
        <v>18.308</v>
      </c>
      <c r="W19" s="165">
        <v>261.89999999999998</v>
      </c>
      <c r="X19" s="207">
        <v>331</v>
      </c>
      <c r="Y19" s="229" t="str">
        <f>+LOOKUP(B19,COD_FIN!$C$5:$C$62,COD_FIN!$B$5:$B$62)</f>
        <v>MOS</v>
      </c>
      <c r="Z19" s="187">
        <f t="shared" si="6"/>
        <v>261.94751999999994</v>
      </c>
      <c r="AA19" s="186"/>
    </row>
    <row r="20" spans="1:27" x14ac:dyDescent="0.3">
      <c r="A20" s="207">
        <f t="shared" si="7"/>
        <v>10</v>
      </c>
      <c r="B20" s="180">
        <v>3600001</v>
      </c>
      <c r="C20" s="181">
        <v>96215</v>
      </c>
      <c r="D20" s="182" t="s">
        <v>109</v>
      </c>
      <c r="E20" s="183">
        <v>40118</v>
      </c>
      <c r="F20" s="184">
        <v>42948</v>
      </c>
      <c r="G20" s="185">
        <v>293</v>
      </c>
      <c r="H20" s="186">
        <v>166.8</v>
      </c>
      <c r="I20" s="186">
        <v>59.841000000000001</v>
      </c>
      <c r="J20" s="185">
        <v>6</v>
      </c>
      <c r="K20" s="187">
        <v>13.5</v>
      </c>
      <c r="L20" s="188">
        <v>51.795999999999999</v>
      </c>
      <c r="M20" s="187">
        <v>10.1</v>
      </c>
      <c r="N20" s="188">
        <v>42.595999999999997</v>
      </c>
      <c r="O20" s="189">
        <v>22</v>
      </c>
      <c r="P20" s="188">
        <v>35.512</v>
      </c>
      <c r="Q20" s="190">
        <v>0.01</v>
      </c>
      <c r="R20" s="188">
        <v>38.299999999999997</v>
      </c>
      <c r="S20" s="189">
        <v>0.5</v>
      </c>
      <c r="T20" s="188">
        <v>29.8</v>
      </c>
      <c r="U20" s="187">
        <v>-2.7</v>
      </c>
      <c r="V20" s="191">
        <v>20.184000000000001</v>
      </c>
      <c r="W20" s="165">
        <v>259.10000000000002</v>
      </c>
      <c r="X20" s="207">
        <v>355</v>
      </c>
      <c r="Y20" s="229" t="str">
        <f>+LOOKUP(B20,COD_FIN!$C$5:$C$62,COD_FIN!$B$5:$B$62)</f>
        <v>MOS</v>
      </c>
      <c r="Z20" s="187">
        <f t="shared" si="6"/>
        <v>259.06047999999998</v>
      </c>
      <c r="AA20" s="186"/>
    </row>
    <row r="21" spans="1:27" x14ac:dyDescent="0.3">
      <c r="A21" s="207">
        <f t="shared" si="7"/>
        <v>11</v>
      </c>
      <c r="B21" s="180">
        <v>3600001</v>
      </c>
      <c r="C21" s="181">
        <v>102341</v>
      </c>
      <c r="D21" s="182" t="s">
        <v>268</v>
      </c>
      <c r="E21" s="183">
        <v>40878</v>
      </c>
      <c r="F21" s="184">
        <v>42948</v>
      </c>
      <c r="G21" s="185">
        <v>301</v>
      </c>
      <c r="H21" s="186">
        <v>251.9</v>
      </c>
      <c r="I21" s="186">
        <v>55.99</v>
      </c>
      <c r="J21" s="185">
        <v>4</v>
      </c>
      <c r="K21" s="187">
        <v>14.7</v>
      </c>
      <c r="L21" s="188">
        <v>47.34</v>
      </c>
      <c r="M21" s="187">
        <v>10.199999999999999</v>
      </c>
      <c r="N21" s="188">
        <v>38.700000000000003</v>
      </c>
      <c r="O21" s="189">
        <v>30.8</v>
      </c>
      <c r="P21" s="188">
        <v>31.14</v>
      </c>
      <c r="Q21" s="190">
        <v>7.0000000000000007E-2</v>
      </c>
      <c r="R21" s="188">
        <v>37.1</v>
      </c>
      <c r="S21" s="189">
        <v>-0.5</v>
      </c>
      <c r="T21" s="188">
        <v>26.6</v>
      </c>
      <c r="U21" s="187">
        <v>-5.3</v>
      </c>
      <c r="V21" s="191">
        <v>14.981</v>
      </c>
      <c r="W21" s="165">
        <v>255.5</v>
      </c>
      <c r="X21" s="207">
        <v>454</v>
      </c>
      <c r="Y21" s="229" t="str">
        <f>+LOOKUP(B21,COD_FIN!$C$5:$C$62,COD_FIN!$B$5:$B$62)</f>
        <v>MOS</v>
      </c>
      <c r="Z21" s="187">
        <f t="shared" si="6"/>
        <v>255.51135999999997</v>
      </c>
      <c r="AA21" s="186"/>
    </row>
    <row r="22" spans="1:27" x14ac:dyDescent="0.3">
      <c r="A22" s="207">
        <f t="shared" si="7"/>
        <v>12</v>
      </c>
      <c r="B22" s="180">
        <v>102960001</v>
      </c>
      <c r="C22" s="181">
        <v>84560</v>
      </c>
      <c r="D22" s="182" t="s">
        <v>88</v>
      </c>
      <c r="E22" s="183">
        <v>38718</v>
      </c>
      <c r="F22" s="184">
        <v>43160</v>
      </c>
      <c r="G22" s="185">
        <v>236</v>
      </c>
      <c r="H22" s="186">
        <v>364.3</v>
      </c>
      <c r="I22" s="186">
        <v>71.28</v>
      </c>
      <c r="J22" s="185">
        <v>10</v>
      </c>
      <c r="K22" s="187">
        <v>9.1999999999999993</v>
      </c>
      <c r="L22" s="188">
        <v>55.8</v>
      </c>
      <c r="M22" s="187">
        <v>9.8000000000000007</v>
      </c>
      <c r="N22" s="188">
        <v>50.76</v>
      </c>
      <c r="O22" s="189">
        <v>18.7</v>
      </c>
      <c r="P22" s="188">
        <v>39.06</v>
      </c>
      <c r="Q22" s="190">
        <v>0.03</v>
      </c>
      <c r="R22" s="188">
        <v>47.7</v>
      </c>
      <c r="S22" s="189">
        <v>1.5</v>
      </c>
      <c r="T22" s="188">
        <v>41.8</v>
      </c>
      <c r="U22" s="187">
        <v>3.3</v>
      </c>
      <c r="V22" s="191">
        <v>33.264000000000003</v>
      </c>
      <c r="W22" s="165">
        <v>239.1</v>
      </c>
      <c r="X22" s="207">
        <v>2651</v>
      </c>
      <c r="Y22" s="229" t="str">
        <f>+LOOKUP(B22,COD_FIN!$C$5:$C$62,COD_FIN!$B$5:$B$62)</f>
        <v>HLM</v>
      </c>
      <c r="Z22" s="187">
        <f t="shared" si="6"/>
        <v>239.12096000000003</v>
      </c>
      <c r="AA22" s="186"/>
    </row>
    <row r="23" spans="1:27" x14ac:dyDescent="0.3">
      <c r="A23" s="207">
        <f t="shared" si="7"/>
        <v>13</v>
      </c>
      <c r="B23" s="180">
        <v>550003</v>
      </c>
      <c r="C23" s="181">
        <v>93910</v>
      </c>
      <c r="D23" s="182" t="s">
        <v>394</v>
      </c>
      <c r="E23" s="183">
        <v>39845</v>
      </c>
      <c r="F23" s="184">
        <v>42856</v>
      </c>
      <c r="G23" s="185">
        <v>139</v>
      </c>
      <c r="H23" s="186">
        <v>231</v>
      </c>
      <c r="I23" s="186">
        <v>60.42</v>
      </c>
      <c r="J23" s="185">
        <v>6</v>
      </c>
      <c r="K23" s="187">
        <v>10.9</v>
      </c>
      <c r="L23" s="188">
        <v>45.762</v>
      </c>
      <c r="M23" s="187">
        <v>9.1999999999999993</v>
      </c>
      <c r="N23" s="188">
        <v>41.536000000000001</v>
      </c>
      <c r="O23" s="189">
        <v>34.200000000000003</v>
      </c>
      <c r="P23" s="188">
        <v>27.632000000000001</v>
      </c>
      <c r="Q23" s="190">
        <v>-0.16</v>
      </c>
      <c r="R23" s="188">
        <v>36.4</v>
      </c>
      <c r="S23" s="189">
        <v>2.8</v>
      </c>
      <c r="T23" s="188">
        <v>32.9</v>
      </c>
      <c r="U23" s="187">
        <v>1.2</v>
      </c>
      <c r="V23" s="191">
        <v>22.097999999999999</v>
      </c>
      <c r="W23" s="165">
        <v>238.9</v>
      </c>
      <c r="X23" s="207">
        <v>575</v>
      </c>
      <c r="Y23" s="229" t="str">
        <f>+LOOKUP(B23,COD_FIN!$C$5:$C$62,COD_FIN!$B$5:$B$62)</f>
        <v>HLP</v>
      </c>
      <c r="Z23" s="187">
        <f t="shared" si="6"/>
        <v>238.87935999999996</v>
      </c>
      <c r="AA23" s="186"/>
    </row>
    <row r="24" spans="1:27" x14ac:dyDescent="0.3">
      <c r="A24" s="207">
        <f t="shared" si="7"/>
        <v>14</v>
      </c>
      <c r="B24" s="180">
        <v>3600001</v>
      </c>
      <c r="C24" s="181">
        <v>99538</v>
      </c>
      <c r="D24" s="182" t="s">
        <v>329</v>
      </c>
      <c r="E24" s="183">
        <v>40544</v>
      </c>
      <c r="F24" s="184">
        <v>42948</v>
      </c>
      <c r="G24" s="185">
        <v>256</v>
      </c>
      <c r="H24" s="186">
        <v>198.8</v>
      </c>
      <c r="I24" s="186">
        <v>56.32</v>
      </c>
      <c r="J24" s="185">
        <v>5</v>
      </c>
      <c r="K24" s="187">
        <v>9.9</v>
      </c>
      <c r="L24" s="188">
        <v>48.15</v>
      </c>
      <c r="M24" s="187">
        <v>9.8000000000000007</v>
      </c>
      <c r="N24" s="188">
        <v>38.43</v>
      </c>
      <c r="O24" s="189">
        <v>21.9</v>
      </c>
      <c r="P24" s="188">
        <v>32.49</v>
      </c>
      <c r="Q24" s="190">
        <v>-0.25</v>
      </c>
      <c r="R24" s="188">
        <v>36.5</v>
      </c>
      <c r="S24" s="189">
        <v>-4.7</v>
      </c>
      <c r="T24" s="188">
        <v>25.5</v>
      </c>
      <c r="U24" s="187">
        <v>-4.3</v>
      </c>
      <c r="V24" s="191">
        <v>15.36</v>
      </c>
      <c r="W24" s="165">
        <v>235.7</v>
      </c>
      <c r="X24" s="207">
        <v>413</v>
      </c>
      <c r="Y24" s="229" t="str">
        <f>+LOOKUP(B24,COD_FIN!$C$5:$C$62,COD_FIN!$B$5:$B$62)</f>
        <v>MOS</v>
      </c>
      <c r="Z24" s="187">
        <f t="shared" si="6"/>
        <v>235.69728000000006</v>
      </c>
      <c r="AA24" s="186"/>
    </row>
    <row r="25" spans="1:27" x14ac:dyDescent="0.3">
      <c r="A25" s="207">
        <f t="shared" si="7"/>
        <v>15</v>
      </c>
      <c r="B25" s="180">
        <v>550003</v>
      </c>
      <c r="C25" s="181">
        <v>102114</v>
      </c>
      <c r="D25" s="182" t="s">
        <v>109</v>
      </c>
      <c r="E25" s="183">
        <v>40848</v>
      </c>
      <c r="F25" s="184">
        <v>42917</v>
      </c>
      <c r="G25" s="185">
        <v>57</v>
      </c>
      <c r="H25" s="186">
        <v>277.2</v>
      </c>
      <c r="I25" s="186">
        <v>46.045999999999999</v>
      </c>
      <c r="J25" s="185">
        <v>3</v>
      </c>
      <c r="K25" s="187">
        <v>13.7</v>
      </c>
      <c r="L25" s="188">
        <v>45.36</v>
      </c>
      <c r="M25" s="187">
        <v>9.4</v>
      </c>
      <c r="N25" s="188">
        <v>38.520000000000003</v>
      </c>
      <c r="O25" s="189">
        <v>18.7</v>
      </c>
      <c r="P25" s="188">
        <v>29.07</v>
      </c>
      <c r="Q25" s="190">
        <v>-0.14000000000000001</v>
      </c>
      <c r="R25" s="188">
        <v>36.9</v>
      </c>
      <c r="S25" s="189">
        <v>1.4</v>
      </c>
      <c r="T25" s="188">
        <v>21.995000000000001</v>
      </c>
      <c r="U25" s="187">
        <v>-4.5</v>
      </c>
      <c r="V25" s="191">
        <v>14.762</v>
      </c>
      <c r="W25" s="165">
        <v>235.3</v>
      </c>
      <c r="X25" s="207">
        <v>725</v>
      </c>
      <c r="Y25" s="229" t="str">
        <f>+LOOKUP(B25,COD_FIN!$C$5:$C$62,COD_FIN!$B$5:$B$62)</f>
        <v>HLP</v>
      </c>
      <c r="Z25" s="187">
        <f t="shared" si="6"/>
        <v>235.29151999999999</v>
      </c>
      <c r="AA25" s="186"/>
    </row>
    <row r="26" spans="1:27" x14ac:dyDescent="0.3">
      <c r="A26" s="207">
        <f t="shared" si="7"/>
        <v>16</v>
      </c>
      <c r="B26" s="180">
        <v>3600001</v>
      </c>
      <c r="C26" s="181">
        <v>104595</v>
      </c>
      <c r="D26" s="182" t="s">
        <v>305</v>
      </c>
      <c r="E26" s="183">
        <v>41244</v>
      </c>
      <c r="F26" s="184">
        <v>43132</v>
      </c>
      <c r="G26" s="185">
        <v>127</v>
      </c>
      <c r="H26" s="186">
        <v>517.6</v>
      </c>
      <c r="I26" s="186">
        <v>50.44</v>
      </c>
      <c r="J26" s="185">
        <v>4</v>
      </c>
      <c r="K26" s="187">
        <v>6.8</v>
      </c>
      <c r="L26" s="188">
        <v>43.69</v>
      </c>
      <c r="M26" s="187">
        <v>15.8</v>
      </c>
      <c r="N26" s="188">
        <v>35.200000000000003</v>
      </c>
      <c r="O26" s="189">
        <v>40.9</v>
      </c>
      <c r="P26" s="188">
        <v>30.007999999999999</v>
      </c>
      <c r="Q26" s="190">
        <v>0.14000000000000001</v>
      </c>
      <c r="R26" s="188">
        <v>35.1</v>
      </c>
      <c r="S26" s="189">
        <v>-1.5</v>
      </c>
      <c r="T26" s="188">
        <v>21.85</v>
      </c>
      <c r="U26" s="187">
        <v>-2.2999999999999998</v>
      </c>
      <c r="V26" s="191">
        <v>12.922000000000001</v>
      </c>
      <c r="W26" s="165">
        <v>227.4</v>
      </c>
      <c r="X26" s="207">
        <v>505</v>
      </c>
      <c r="Y26" s="229" t="str">
        <f>+LOOKUP(B26,COD_FIN!$C$5:$C$62,COD_FIN!$B$5:$B$62)</f>
        <v>MOS</v>
      </c>
      <c r="Z26" s="187">
        <f t="shared" si="6"/>
        <v>227.42464000000007</v>
      </c>
      <c r="AA26" s="186"/>
    </row>
    <row r="27" spans="1:27" x14ac:dyDescent="0.3">
      <c r="A27" s="207">
        <f t="shared" si="7"/>
        <v>17</v>
      </c>
      <c r="B27" s="180">
        <v>3600001</v>
      </c>
      <c r="C27" s="181">
        <v>107895</v>
      </c>
      <c r="D27" s="182" t="s">
        <v>377</v>
      </c>
      <c r="E27" s="183">
        <v>41791</v>
      </c>
      <c r="F27" s="184">
        <v>43009</v>
      </c>
      <c r="G27" s="185">
        <v>238</v>
      </c>
      <c r="H27" s="186">
        <v>259.89999999999998</v>
      </c>
      <c r="I27" s="186">
        <v>45.792000000000002</v>
      </c>
      <c r="J27" s="185">
        <v>2</v>
      </c>
      <c r="K27" s="187">
        <v>14.4</v>
      </c>
      <c r="L27" s="188">
        <v>40.128</v>
      </c>
      <c r="M27" s="187">
        <v>6.9</v>
      </c>
      <c r="N27" s="188">
        <v>30.8</v>
      </c>
      <c r="O27" s="189">
        <v>28.1</v>
      </c>
      <c r="P27" s="188">
        <v>25.167999999999999</v>
      </c>
      <c r="Q27" s="190">
        <v>-0.26</v>
      </c>
      <c r="R27" s="188">
        <v>33.4</v>
      </c>
      <c r="S27" s="189">
        <v>1.6</v>
      </c>
      <c r="T27" s="188">
        <v>16.7</v>
      </c>
      <c r="U27" s="187">
        <v>-4.5</v>
      </c>
      <c r="V27" s="191">
        <v>7.5949999999999998</v>
      </c>
      <c r="W27" s="165">
        <v>223.4</v>
      </c>
      <c r="X27" s="207">
        <v>595</v>
      </c>
      <c r="Y27" s="229" t="str">
        <f>+LOOKUP(B27,COD_FIN!$C$5:$C$62,COD_FIN!$B$5:$B$62)</f>
        <v>MOS</v>
      </c>
      <c r="Z27" s="187">
        <f t="shared" si="6"/>
        <v>223.416</v>
      </c>
      <c r="AA27" s="186"/>
    </row>
    <row r="28" spans="1:27" x14ac:dyDescent="0.3">
      <c r="A28" s="207">
        <f t="shared" si="7"/>
        <v>18</v>
      </c>
      <c r="B28" s="180">
        <v>3600001</v>
      </c>
      <c r="C28" s="181">
        <v>105137</v>
      </c>
      <c r="D28" s="182" t="s">
        <v>405</v>
      </c>
      <c r="E28" s="183">
        <v>41334</v>
      </c>
      <c r="F28" s="184">
        <v>43040</v>
      </c>
      <c r="G28" s="185">
        <v>216</v>
      </c>
      <c r="H28" s="186">
        <v>270.89999999999998</v>
      </c>
      <c r="I28" s="186">
        <v>58.750999999999998</v>
      </c>
      <c r="J28" s="185">
        <v>3</v>
      </c>
      <c r="K28" s="187">
        <v>12.6</v>
      </c>
      <c r="L28" s="188">
        <v>50.048000000000002</v>
      </c>
      <c r="M28" s="187">
        <v>9.6999999999999993</v>
      </c>
      <c r="N28" s="188">
        <v>42.411999999999999</v>
      </c>
      <c r="O28" s="189">
        <v>34.200000000000003</v>
      </c>
      <c r="P28" s="188">
        <v>32.107999999999997</v>
      </c>
      <c r="Q28" s="190">
        <v>-0.17</v>
      </c>
      <c r="R28" s="188">
        <v>40.9</v>
      </c>
      <c r="S28" s="189">
        <v>-4.4000000000000004</v>
      </c>
      <c r="T28" s="188">
        <v>29.7</v>
      </c>
      <c r="U28" s="187">
        <v>-10.4</v>
      </c>
      <c r="V28" s="191">
        <v>16.347999999999999</v>
      </c>
      <c r="W28" s="165">
        <v>209.4</v>
      </c>
      <c r="X28" s="207">
        <v>534</v>
      </c>
      <c r="Y28" s="229" t="str">
        <f>+LOOKUP(B28,COD_FIN!$C$5:$C$62,COD_FIN!$B$5:$B$62)</f>
        <v>MOS</v>
      </c>
      <c r="Z28" s="187">
        <f t="shared" si="6"/>
        <v>209.44095999999996</v>
      </c>
      <c r="AA28" s="186"/>
    </row>
    <row r="29" spans="1:27" x14ac:dyDescent="0.3">
      <c r="A29" s="207">
        <f t="shared" si="7"/>
        <v>19</v>
      </c>
      <c r="B29" s="180">
        <v>3600001</v>
      </c>
      <c r="C29" s="181">
        <v>103610</v>
      </c>
      <c r="D29" s="182" t="s">
        <v>379</v>
      </c>
      <c r="E29" s="183">
        <v>41061</v>
      </c>
      <c r="F29" s="184">
        <v>43101</v>
      </c>
      <c r="G29" s="185">
        <v>148</v>
      </c>
      <c r="H29" s="186">
        <v>367.4</v>
      </c>
      <c r="I29" s="186">
        <v>57.225000000000001</v>
      </c>
      <c r="J29" s="185">
        <v>4</v>
      </c>
      <c r="K29" s="187">
        <v>13.5</v>
      </c>
      <c r="L29" s="188">
        <v>50.323</v>
      </c>
      <c r="M29" s="187">
        <v>8</v>
      </c>
      <c r="N29" s="188">
        <v>42.042000000000002</v>
      </c>
      <c r="O29" s="189">
        <v>19.600000000000001</v>
      </c>
      <c r="P29" s="188">
        <v>32.76</v>
      </c>
      <c r="Q29" s="190">
        <v>-0.25</v>
      </c>
      <c r="R29" s="188">
        <v>41.2</v>
      </c>
      <c r="S29" s="189">
        <v>-2.1</v>
      </c>
      <c r="T29" s="188">
        <v>29.1</v>
      </c>
      <c r="U29" s="187">
        <v>-8.6999999999999993</v>
      </c>
      <c r="V29" s="191">
        <v>17.466000000000001</v>
      </c>
      <c r="W29" s="165">
        <v>205.7</v>
      </c>
      <c r="X29" s="207">
        <v>484</v>
      </c>
      <c r="Y29" s="229" t="str">
        <f>+LOOKUP(B29,COD_FIN!$C$5:$C$62,COD_FIN!$B$5:$B$62)</f>
        <v>MOS</v>
      </c>
      <c r="Z29" s="187">
        <f t="shared" si="6"/>
        <v>205.70240000000004</v>
      </c>
      <c r="AA29" s="186"/>
    </row>
    <row r="30" spans="1:27" x14ac:dyDescent="0.3">
      <c r="A30" s="207">
        <f t="shared" si="7"/>
        <v>20</v>
      </c>
      <c r="B30" s="180">
        <v>2840001</v>
      </c>
      <c r="C30" s="181">
        <v>101435</v>
      </c>
      <c r="D30" s="182" t="s">
        <v>331</v>
      </c>
      <c r="E30" s="183">
        <v>40756</v>
      </c>
      <c r="F30" s="184">
        <v>43101</v>
      </c>
      <c r="G30" s="185">
        <v>232</v>
      </c>
      <c r="H30" s="186">
        <v>339.5</v>
      </c>
      <c r="I30" s="186">
        <v>59.95</v>
      </c>
      <c r="J30" s="185">
        <v>5</v>
      </c>
      <c r="K30" s="187">
        <v>11.3</v>
      </c>
      <c r="L30" s="188">
        <v>47.328000000000003</v>
      </c>
      <c r="M30" s="187">
        <v>12.4</v>
      </c>
      <c r="N30" s="188">
        <v>42.21</v>
      </c>
      <c r="O30" s="189">
        <v>37.1</v>
      </c>
      <c r="P30" s="188">
        <v>32.4</v>
      </c>
      <c r="Q30" s="190">
        <v>-0.42</v>
      </c>
      <c r="R30" s="188">
        <v>41</v>
      </c>
      <c r="S30" s="189">
        <v>-0.7</v>
      </c>
      <c r="T30" s="188">
        <v>31.9</v>
      </c>
      <c r="U30" s="187">
        <v>-10.1</v>
      </c>
      <c r="V30" s="191">
        <v>21.92</v>
      </c>
      <c r="W30" s="165">
        <v>204.1</v>
      </c>
      <c r="X30" s="207">
        <v>1313</v>
      </c>
      <c r="Y30" s="229" t="str">
        <f>+LOOKUP(B30,COD_FIN!$C$5:$C$62,COD_FIN!$B$5:$B$62)</f>
        <v>LAP</v>
      </c>
      <c r="Z30" s="187">
        <f t="shared" si="6"/>
        <v>204.10272000000001</v>
      </c>
      <c r="AA30" s="186"/>
    </row>
    <row r="31" spans="1:27" x14ac:dyDescent="0.3">
      <c r="A31" s="207">
        <f t="shared" si="7"/>
        <v>21</v>
      </c>
      <c r="B31" s="180">
        <v>3600001</v>
      </c>
      <c r="C31" s="181">
        <v>103965</v>
      </c>
      <c r="D31" s="182" t="s">
        <v>109</v>
      </c>
      <c r="E31" s="183">
        <v>41183</v>
      </c>
      <c r="F31" s="184">
        <v>43009</v>
      </c>
      <c r="G31" s="185">
        <v>246</v>
      </c>
      <c r="H31" s="186">
        <v>315.8</v>
      </c>
      <c r="I31" s="186">
        <v>54.56</v>
      </c>
      <c r="J31" s="185">
        <v>3</v>
      </c>
      <c r="K31" s="187">
        <v>11.7</v>
      </c>
      <c r="L31" s="188">
        <v>46.71</v>
      </c>
      <c r="M31" s="187">
        <v>8.9</v>
      </c>
      <c r="N31" s="188">
        <v>37.89</v>
      </c>
      <c r="O31" s="189">
        <v>15.2</v>
      </c>
      <c r="P31" s="188">
        <v>31.05</v>
      </c>
      <c r="Q31" s="190">
        <v>-0.06</v>
      </c>
      <c r="R31" s="188">
        <v>37.1</v>
      </c>
      <c r="S31" s="189">
        <v>1.5</v>
      </c>
      <c r="T31" s="188">
        <v>24</v>
      </c>
      <c r="U31" s="187">
        <v>-4.2</v>
      </c>
      <c r="V31" s="191">
        <v>13.481</v>
      </c>
      <c r="W31" s="165">
        <v>200.3</v>
      </c>
      <c r="X31" s="207">
        <v>498</v>
      </c>
      <c r="Y31" s="229" t="str">
        <f>+LOOKUP(B31,COD_FIN!$C$5:$C$62,COD_FIN!$B$5:$B$62)</f>
        <v>MOS</v>
      </c>
      <c r="Z31" s="187">
        <f t="shared" si="6"/>
        <v>200.33280000000002</v>
      </c>
      <c r="AA31" s="186"/>
    </row>
    <row r="32" spans="1:27" x14ac:dyDescent="0.3">
      <c r="A32" s="207">
        <f t="shared" si="7"/>
        <v>22</v>
      </c>
      <c r="B32" s="180">
        <v>2500001</v>
      </c>
      <c r="C32" s="181">
        <v>106060</v>
      </c>
      <c r="D32" s="182" t="s">
        <v>378</v>
      </c>
      <c r="E32" s="183">
        <v>41579</v>
      </c>
      <c r="F32" s="184">
        <v>42856</v>
      </c>
      <c r="G32" s="185">
        <v>234</v>
      </c>
      <c r="H32" s="186">
        <v>331</v>
      </c>
      <c r="I32" s="186">
        <v>50.003999999999998</v>
      </c>
      <c r="J32" s="185">
        <v>2</v>
      </c>
      <c r="K32" s="187">
        <v>7.7</v>
      </c>
      <c r="L32" s="188">
        <v>38.520000000000003</v>
      </c>
      <c r="M32" s="187">
        <v>12.4</v>
      </c>
      <c r="N32" s="188">
        <v>34.47</v>
      </c>
      <c r="O32" s="189">
        <v>10.9</v>
      </c>
      <c r="P32" s="188">
        <v>20.79</v>
      </c>
      <c r="Q32" s="190">
        <v>-0.25</v>
      </c>
      <c r="R32" s="188">
        <v>32.799999999999997</v>
      </c>
      <c r="S32" s="189">
        <v>-3.9</v>
      </c>
      <c r="T32" s="188">
        <v>21.6</v>
      </c>
      <c r="U32" s="187">
        <v>-6.8</v>
      </c>
      <c r="V32" s="191">
        <v>10.192</v>
      </c>
      <c r="W32" s="165">
        <v>199.7</v>
      </c>
      <c r="X32" s="207">
        <v>347.01</v>
      </c>
      <c r="Y32" s="229" t="str">
        <f>+LOOKUP(B32,COD_FIN!$C$5:$C$62,COD_FIN!$B$5:$B$62)</f>
        <v>HCL</v>
      </c>
      <c r="Z32" s="187">
        <f t="shared" si="6"/>
        <v>199.67551999999998</v>
      </c>
      <c r="AA32" s="186"/>
    </row>
    <row r="33" spans="1:27" x14ac:dyDescent="0.3">
      <c r="A33" s="207">
        <f t="shared" si="7"/>
        <v>23</v>
      </c>
      <c r="B33" s="180">
        <v>102960001</v>
      </c>
      <c r="C33" s="181">
        <v>96730</v>
      </c>
      <c r="D33" s="182" t="s">
        <v>123</v>
      </c>
      <c r="E33" s="183">
        <v>40238</v>
      </c>
      <c r="F33" s="184">
        <v>43191</v>
      </c>
      <c r="G33" s="185">
        <v>227</v>
      </c>
      <c r="H33" s="186">
        <v>240</v>
      </c>
      <c r="I33" s="186">
        <v>61.475999999999999</v>
      </c>
      <c r="J33" s="185">
        <v>6</v>
      </c>
      <c r="K33" s="187">
        <v>10.1</v>
      </c>
      <c r="L33" s="188">
        <v>44.82</v>
      </c>
      <c r="M33" s="187">
        <v>9.4</v>
      </c>
      <c r="N33" s="188">
        <v>42.84</v>
      </c>
      <c r="O33" s="189">
        <v>21.2</v>
      </c>
      <c r="P33" s="188">
        <v>26.55</v>
      </c>
      <c r="Q33" s="190">
        <v>-0.4</v>
      </c>
      <c r="R33" s="188">
        <v>40.299999999999997</v>
      </c>
      <c r="S33" s="189">
        <v>1.5</v>
      </c>
      <c r="T33" s="188">
        <v>34.451999999999998</v>
      </c>
      <c r="U33" s="187">
        <v>-4.8</v>
      </c>
      <c r="V33" s="191">
        <v>25.143000000000001</v>
      </c>
      <c r="W33" s="165">
        <v>192.2</v>
      </c>
      <c r="X33" s="207">
        <v>2864</v>
      </c>
      <c r="Y33" s="229" t="str">
        <f>+LOOKUP(B33,COD_FIN!$C$5:$C$62,COD_FIN!$B$5:$B$62)</f>
        <v>HLM</v>
      </c>
      <c r="Z33" s="187">
        <f t="shared" si="6"/>
        <v>192.22912000000002</v>
      </c>
      <c r="AA33" s="186"/>
    </row>
    <row r="34" spans="1:27" x14ac:dyDescent="0.3">
      <c r="A34" s="207">
        <f t="shared" si="7"/>
        <v>24</v>
      </c>
      <c r="B34" s="180">
        <v>3600001</v>
      </c>
      <c r="C34" s="181">
        <v>102349</v>
      </c>
      <c r="D34" s="182" t="s">
        <v>305</v>
      </c>
      <c r="E34" s="183">
        <v>40909</v>
      </c>
      <c r="F34" s="184">
        <v>42887</v>
      </c>
      <c r="G34" s="185">
        <v>288</v>
      </c>
      <c r="H34" s="186">
        <v>413.9</v>
      </c>
      <c r="I34" s="186">
        <v>56.43</v>
      </c>
      <c r="J34" s="185">
        <v>4</v>
      </c>
      <c r="K34" s="187">
        <v>10.5</v>
      </c>
      <c r="L34" s="188">
        <v>50.405999999999999</v>
      </c>
      <c r="M34" s="187">
        <v>10.5</v>
      </c>
      <c r="N34" s="188">
        <v>40.176000000000002</v>
      </c>
      <c r="O34" s="189">
        <v>28.2</v>
      </c>
      <c r="P34" s="188">
        <v>34.131</v>
      </c>
      <c r="Q34" s="190">
        <v>0.16</v>
      </c>
      <c r="R34" s="188">
        <v>40.700000000000003</v>
      </c>
      <c r="S34" s="189">
        <v>-1.8</v>
      </c>
      <c r="T34" s="188">
        <v>24.4</v>
      </c>
      <c r="U34" s="187">
        <v>-6.5</v>
      </c>
      <c r="V34" s="191">
        <v>15.691000000000001</v>
      </c>
      <c r="W34" s="165">
        <v>190.4</v>
      </c>
      <c r="X34" s="207">
        <v>462</v>
      </c>
      <c r="Y34" s="229" t="str">
        <f>+LOOKUP(B34,COD_FIN!$C$5:$C$62,COD_FIN!$B$5:$B$62)</f>
        <v>MOS</v>
      </c>
      <c r="Z34" s="187">
        <f t="shared" si="6"/>
        <v>190.40736000000004</v>
      </c>
      <c r="AA34" s="186"/>
    </row>
    <row r="35" spans="1:27" x14ac:dyDescent="0.3">
      <c r="A35" s="207">
        <f t="shared" si="7"/>
        <v>25</v>
      </c>
      <c r="B35" s="180">
        <v>3600001</v>
      </c>
      <c r="C35" s="181">
        <v>85776</v>
      </c>
      <c r="D35" s="182" t="s">
        <v>14</v>
      </c>
      <c r="E35" s="183">
        <v>38687</v>
      </c>
      <c r="F35" s="184">
        <v>43160</v>
      </c>
      <c r="G35" s="185">
        <v>86</v>
      </c>
      <c r="H35" s="186">
        <v>31.1</v>
      </c>
      <c r="I35" s="186">
        <v>60.944000000000003</v>
      </c>
      <c r="J35" s="185">
        <v>10</v>
      </c>
      <c r="K35" s="187">
        <v>8</v>
      </c>
      <c r="L35" s="188">
        <v>54.235999999999997</v>
      </c>
      <c r="M35" s="187">
        <v>4.5999999999999996</v>
      </c>
      <c r="N35" s="188">
        <v>45.5</v>
      </c>
      <c r="O35" s="189">
        <v>11.2</v>
      </c>
      <c r="P35" s="188">
        <v>38.128999999999998</v>
      </c>
      <c r="Q35" s="190">
        <v>0.02</v>
      </c>
      <c r="R35" s="188">
        <v>41.3</v>
      </c>
      <c r="S35" s="189">
        <v>-0.1</v>
      </c>
      <c r="T35" s="188">
        <v>34.463999999999999</v>
      </c>
      <c r="U35" s="187">
        <v>3.4</v>
      </c>
      <c r="V35" s="191">
        <v>25.640999999999998</v>
      </c>
      <c r="W35" s="165">
        <v>189.3</v>
      </c>
      <c r="X35" s="207">
        <v>182</v>
      </c>
      <c r="Y35" s="229" t="str">
        <f>+LOOKUP(B35,COD_FIN!$C$5:$C$62,COD_FIN!$B$5:$B$62)</f>
        <v>MOS</v>
      </c>
      <c r="Z35" s="187">
        <f t="shared" si="6"/>
        <v>189.34880000000001</v>
      </c>
      <c r="AA35" s="186"/>
    </row>
    <row r="36" spans="1:27" x14ac:dyDescent="0.3">
      <c r="A36" s="207">
        <f t="shared" si="7"/>
        <v>26</v>
      </c>
      <c r="B36" s="180">
        <v>102960001</v>
      </c>
      <c r="C36" s="181">
        <v>94774</v>
      </c>
      <c r="D36" s="182" t="s">
        <v>363</v>
      </c>
      <c r="E36" s="183">
        <v>39845</v>
      </c>
      <c r="F36" s="184">
        <v>43070</v>
      </c>
      <c r="G36" s="185">
        <v>305</v>
      </c>
      <c r="H36" s="186">
        <v>208.5</v>
      </c>
      <c r="I36" s="186">
        <v>67.319999999999993</v>
      </c>
      <c r="J36" s="185">
        <v>7</v>
      </c>
      <c r="K36" s="187">
        <v>3.7</v>
      </c>
      <c r="L36" s="188">
        <v>49.86</v>
      </c>
      <c r="M36" s="187">
        <v>9.9</v>
      </c>
      <c r="N36" s="188">
        <v>47.07</v>
      </c>
      <c r="O36" s="189">
        <v>24.1</v>
      </c>
      <c r="P36" s="188">
        <v>30.51</v>
      </c>
      <c r="Q36" s="190">
        <v>-0.27</v>
      </c>
      <c r="R36" s="188">
        <v>40.700000000000003</v>
      </c>
      <c r="S36" s="189">
        <v>-4.0999999999999996</v>
      </c>
      <c r="T36" s="188">
        <v>38.6</v>
      </c>
      <c r="U36" s="187">
        <v>0.3</v>
      </c>
      <c r="V36" s="191">
        <v>28.795999999999999</v>
      </c>
      <c r="W36" s="165">
        <v>188.7</v>
      </c>
      <c r="X36" s="207">
        <v>2810</v>
      </c>
      <c r="Y36" s="229" t="str">
        <f>+LOOKUP(B36,COD_FIN!$C$5:$C$62,COD_FIN!$B$5:$B$62)</f>
        <v>HLM</v>
      </c>
      <c r="Z36" s="187">
        <f t="shared" si="6"/>
        <v>188.73760000000001</v>
      </c>
      <c r="AA36" s="186"/>
    </row>
    <row r="37" spans="1:27" x14ac:dyDescent="0.3">
      <c r="A37" s="207">
        <f t="shared" si="7"/>
        <v>27</v>
      </c>
      <c r="B37" s="180">
        <v>1910017</v>
      </c>
      <c r="C37" s="181">
        <v>103044</v>
      </c>
      <c r="D37" s="182" t="s">
        <v>369</v>
      </c>
      <c r="E37" s="183">
        <v>39661</v>
      </c>
      <c r="F37" s="184">
        <v>42826</v>
      </c>
      <c r="G37" s="185">
        <v>276</v>
      </c>
      <c r="H37" s="186">
        <v>115.5</v>
      </c>
      <c r="I37" s="186">
        <v>50.231999999999999</v>
      </c>
      <c r="J37" s="185">
        <v>7</v>
      </c>
      <c r="K37" s="187">
        <v>11.9</v>
      </c>
      <c r="L37" s="188">
        <v>45.752000000000002</v>
      </c>
      <c r="M37" s="187">
        <v>2.6</v>
      </c>
      <c r="N37" s="188">
        <v>39.99</v>
      </c>
      <c r="O37" s="189">
        <v>12.2</v>
      </c>
      <c r="P37" s="188">
        <v>29.24</v>
      </c>
      <c r="Q37" s="190">
        <v>-0.31</v>
      </c>
      <c r="R37" s="188">
        <v>40.6</v>
      </c>
      <c r="S37" s="189">
        <v>-2.2999999999999998</v>
      </c>
      <c r="T37" s="188">
        <v>31.5</v>
      </c>
      <c r="U37" s="187">
        <v>-3.2</v>
      </c>
      <c r="V37" s="191">
        <v>22.815999999999999</v>
      </c>
      <c r="W37" s="165">
        <v>188.7</v>
      </c>
      <c r="X37" s="207">
        <v>133</v>
      </c>
      <c r="Y37" s="229" t="str">
        <f>+LOOKUP(B37,COD_FIN!$C$5:$C$62,COD_FIN!$B$5:$B$62)</f>
        <v>FBO</v>
      </c>
      <c r="Z37" s="187">
        <f t="shared" si="6"/>
        <v>188.68576000000002</v>
      </c>
      <c r="AA37" s="186"/>
    </row>
    <row r="38" spans="1:27" x14ac:dyDescent="0.3">
      <c r="A38" s="207">
        <f t="shared" si="7"/>
        <v>28</v>
      </c>
      <c r="B38" s="180">
        <v>80001</v>
      </c>
      <c r="C38" s="181">
        <v>103320</v>
      </c>
      <c r="D38" s="182" t="s">
        <v>104</v>
      </c>
      <c r="E38" s="183">
        <v>41030</v>
      </c>
      <c r="F38" s="184">
        <v>43191</v>
      </c>
      <c r="G38" s="185">
        <v>305</v>
      </c>
      <c r="H38" s="186">
        <v>546.29999999999995</v>
      </c>
      <c r="I38" s="186">
        <v>58.96</v>
      </c>
      <c r="J38" s="185">
        <v>4</v>
      </c>
      <c r="K38" s="187">
        <v>5.5</v>
      </c>
      <c r="L38" s="188">
        <v>38.4</v>
      </c>
      <c r="M38" s="187">
        <v>14.1</v>
      </c>
      <c r="N38" s="188">
        <v>35.76</v>
      </c>
      <c r="O38" s="189">
        <v>23.9</v>
      </c>
      <c r="P38" s="188">
        <v>21.92</v>
      </c>
      <c r="Q38" s="190">
        <v>0</v>
      </c>
      <c r="R38" s="188">
        <v>31.9</v>
      </c>
      <c r="S38" s="189">
        <v>1.4</v>
      </c>
      <c r="T38" s="188">
        <v>29.8</v>
      </c>
      <c r="U38" s="187">
        <v>-1.1000000000000001</v>
      </c>
      <c r="V38" s="191">
        <v>18.105</v>
      </c>
      <c r="W38" s="165">
        <v>188</v>
      </c>
      <c r="X38" s="207">
        <v>683</v>
      </c>
      <c r="Y38" s="229" t="str">
        <f>+LOOKUP(B38,COD_FIN!$C$5:$C$62,COD_FIN!$B$5:$B$62)</f>
        <v>SLU</v>
      </c>
      <c r="Z38" s="187">
        <f t="shared" si="6"/>
        <v>187.95488</v>
      </c>
      <c r="AA38" s="186"/>
    </row>
    <row r="39" spans="1:27" x14ac:dyDescent="0.3">
      <c r="A39" s="207">
        <f t="shared" si="7"/>
        <v>29</v>
      </c>
      <c r="B39" s="180">
        <v>550003</v>
      </c>
      <c r="C39" s="181">
        <v>96848</v>
      </c>
      <c r="D39" s="182" t="s">
        <v>109</v>
      </c>
      <c r="E39" s="183">
        <v>40118</v>
      </c>
      <c r="F39" s="184">
        <v>42826</v>
      </c>
      <c r="G39" s="185">
        <v>159</v>
      </c>
      <c r="H39" s="186">
        <v>232.7</v>
      </c>
      <c r="I39" s="186">
        <v>61.451999999999998</v>
      </c>
      <c r="J39" s="185">
        <v>6</v>
      </c>
      <c r="K39" s="187">
        <v>6.2</v>
      </c>
      <c r="L39" s="188">
        <v>50.04</v>
      </c>
      <c r="M39" s="187">
        <v>12.9</v>
      </c>
      <c r="N39" s="188">
        <v>43.11</v>
      </c>
      <c r="O39" s="189">
        <v>23.1</v>
      </c>
      <c r="P39" s="188">
        <v>32.67</v>
      </c>
      <c r="Q39" s="190">
        <v>0.1</v>
      </c>
      <c r="R39" s="188">
        <v>39.4</v>
      </c>
      <c r="S39" s="189">
        <v>-0.5</v>
      </c>
      <c r="T39" s="188">
        <v>31.9</v>
      </c>
      <c r="U39" s="187">
        <v>-2.7</v>
      </c>
      <c r="V39" s="191">
        <v>22.533000000000001</v>
      </c>
      <c r="W39" s="165">
        <v>187</v>
      </c>
      <c r="X39" s="207">
        <v>626</v>
      </c>
      <c r="Y39" s="229" t="str">
        <f>+LOOKUP(B39,COD_FIN!$C$5:$C$62,COD_FIN!$B$5:$B$62)</f>
        <v>HLP</v>
      </c>
      <c r="Z39" s="187">
        <f t="shared" si="6"/>
        <v>187.01535999999999</v>
      </c>
      <c r="AA39" s="186"/>
    </row>
    <row r="40" spans="1:27" x14ac:dyDescent="0.3">
      <c r="A40" s="207">
        <f t="shared" si="7"/>
        <v>30</v>
      </c>
      <c r="B40" s="180">
        <v>3600001</v>
      </c>
      <c r="C40" s="181">
        <v>109647</v>
      </c>
      <c r="D40" s="182" t="s">
        <v>406</v>
      </c>
      <c r="E40" s="183">
        <v>42064</v>
      </c>
      <c r="F40" s="184">
        <v>43221</v>
      </c>
      <c r="G40" s="185">
        <v>32</v>
      </c>
      <c r="H40" s="186">
        <v>246.5</v>
      </c>
      <c r="I40" s="186">
        <v>32.225999999999999</v>
      </c>
      <c r="J40" s="185">
        <v>2</v>
      </c>
      <c r="K40" s="187">
        <v>10</v>
      </c>
      <c r="L40" s="188">
        <v>34.56</v>
      </c>
      <c r="M40" s="187">
        <v>7.3</v>
      </c>
      <c r="N40" s="188">
        <v>27.9</v>
      </c>
      <c r="O40" s="189">
        <v>10</v>
      </c>
      <c r="P40" s="188">
        <v>18.989999999999998</v>
      </c>
      <c r="Q40" s="190">
        <v>-0.28000000000000003</v>
      </c>
      <c r="R40" s="188">
        <v>30.5</v>
      </c>
      <c r="S40" s="189">
        <v>-3.9</v>
      </c>
      <c r="T40" s="188">
        <v>10.875</v>
      </c>
      <c r="U40" s="187">
        <v>-6.9</v>
      </c>
      <c r="V40" s="191">
        <v>7.2519999999999998</v>
      </c>
      <c r="W40" s="165">
        <v>182.4</v>
      </c>
      <c r="X40" s="207">
        <v>635</v>
      </c>
      <c r="Y40" s="229" t="str">
        <f>+LOOKUP(B40,COD_FIN!$C$5:$C$62,COD_FIN!$B$5:$B$62)</f>
        <v>MOS</v>
      </c>
      <c r="Z40" s="187">
        <f t="shared" si="6"/>
        <v>182.36832000000004</v>
      </c>
      <c r="AA40" s="186"/>
    </row>
    <row r="41" spans="1:27" x14ac:dyDescent="0.3">
      <c r="A41" s="207">
        <f t="shared" si="7"/>
        <v>31</v>
      </c>
      <c r="B41" s="180">
        <v>102960001</v>
      </c>
      <c r="C41" s="181">
        <v>96727</v>
      </c>
      <c r="D41" s="182" t="s">
        <v>124</v>
      </c>
      <c r="E41" s="183">
        <v>40238</v>
      </c>
      <c r="F41" s="184">
        <v>43009</v>
      </c>
      <c r="G41" s="185">
        <v>305</v>
      </c>
      <c r="H41" s="186">
        <v>378</v>
      </c>
      <c r="I41" s="186">
        <v>56.1</v>
      </c>
      <c r="J41" s="185">
        <v>5</v>
      </c>
      <c r="K41" s="187">
        <v>5.4</v>
      </c>
      <c r="L41" s="188">
        <v>36.159999999999997</v>
      </c>
      <c r="M41" s="187">
        <v>13.3</v>
      </c>
      <c r="N41" s="188">
        <v>37.53</v>
      </c>
      <c r="O41" s="189">
        <v>34.200000000000003</v>
      </c>
      <c r="P41" s="188">
        <v>22.14</v>
      </c>
      <c r="Q41" s="190">
        <v>-0.06</v>
      </c>
      <c r="R41" s="188">
        <v>33.5</v>
      </c>
      <c r="S41" s="189">
        <v>2.6</v>
      </c>
      <c r="T41" s="188">
        <v>27.1</v>
      </c>
      <c r="U41" s="187">
        <v>-0.8</v>
      </c>
      <c r="V41" s="191">
        <v>17.2</v>
      </c>
      <c r="W41" s="165">
        <v>179.1</v>
      </c>
      <c r="X41" s="207">
        <v>2861</v>
      </c>
      <c r="Y41" s="229" t="str">
        <f>+LOOKUP(B41,COD_FIN!$C$5:$C$62,COD_FIN!$B$5:$B$62)</f>
        <v>HLM</v>
      </c>
      <c r="Z41" s="187">
        <f t="shared" si="6"/>
        <v>179.08288000000005</v>
      </c>
      <c r="AA41" s="186"/>
    </row>
    <row r="42" spans="1:27" x14ac:dyDescent="0.3">
      <c r="A42" s="207">
        <f t="shared" si="7"/>
        <v>32</v>
      </c>
      <c r="B42" s="180">
        <v>3010001</v>
      </c>
      <c r="C42" s="181">
        <v>98009</v>
      </c>
      <c r="D42" s="182" t="s">
        <v>125</v>
      </c>
      <c r="E42" s="183">
        <v>40087</v>
      </c>
      <c r="F42" s="184">
        <v>43009</v>
      </c>
      <c r="G42" s="185">
        <v>232</v>
      </c>
      <c r="H42" s="186">
        <v>148.30000000000001</v>
      </c>
      <c r="I42" s="186">
        <v>58.097000000000001</v>
      </c>
      <c r="J42" s="185">
        <v>5</v>
      </c>
      <c r="K42" s="187">
        <v>9</v>
      </c>
      <c r="L42" s="188">
        <v>46.7</v>
      </c>
      <c r="M42" s="187">
        <v>12.5</v>
      </c>
      <c r="N42" s="188">
        <v>48.51</v>
      </c>
      <c r="O42" s="189">
        <v>12.8</v>
      </c>
      <c r="P42" s="188">
        <v>30.91</v>
      </c>
      <c r="Q42" s="190">
        <v>-0.06</v>
      </c>
      <c r="R42" s="188">
        <v>40.799999999999997</v>
      </c>
      <c r="S42" s="189">
        <v>6.7</v>
      </c>
      <c r="T42" s="188">
        <v>29.8</v>
      </c>
      <c r="U42" s="187">
        <v>-2.9</v>
      </c>
      <c r="V42" s="191">
        <v>20.64</v>
      </c>
      <c r="W42" s="165">
        <v>179.1</v>
      </c>
      <c r="X42" s="207">
        <v>398</v>
      </c>
      <c r="Y42" s="229" t="str">
        <f>+LOOKUP(B42,COD_FIN!$C$5:$C$62,COD_FIN!$B$5:$B$62)</f>
        <v>REN</v>
      </c>
      <c r="Z42" s="187">
        <f t="shared" si="6"/>
        <v>179.11008000000004</v>
      </c>
      <c r="AA42" s="186"/>
    </row>
    <row r="43" spans="1:27" x14ac:dyDescent="0.3">
      <c r="A43" s="207">
        <f t="shared" si="7"/>
        <v>33</v>
      </c>
      <c r="B43" s="180">
        <v>2500001</v>
      </c>
      <c r="C43" s="181">
        <v>103523</v>
      </c>
      <c r="D43" s="182" t="s">
        <v>360</v>
      </c>
      <c r="E43" s="183">
        <v>41030</v>
      </c>
      <c r="F43" s="184">
        <v>42948</v>
      </c>
      <c r="G43" s="185">
        <v>139</v>
      </c>
      <c r="H43" s="186">
        <v>66.099999999999994</v>
      </c>
      <c r="I43" s="186">
        <v>51.813000000000002</v>
      </c>
      <c r="J43" s="185">
        <v>4</v>
      </c>
      <c r="K43" s="187">
        <v>8.6</v>
      </c>
      <c r="L43" s="188">
        <v>37.914000000000001</v>
      </c>
      <c r="M43" s="187">
        <v>5.8</v>
      </c>
      <c r="N43" s="188">
        <v>36.667999999999999</v>
      </c>
      <c r="O43" s="189">
        <v>2.5</v>
      </c>
      <c r="P43" s="188">
        <v>18.600999999999999</v>
      </c>
      <c r="Q43" s="190">
        <v>-0.2</v>
      </c>
      <c r="R43" s="188">
        <v>37.200000000000003</v>
      </c>
      <c r="S43" s="189">
        <v>-3.4</v>
      </c>
      <c r="T43" s="188">
        <v>27.9</v>
      </c>
      <c r="U43" s="187">
        <v>-4.2</v>
      </c>
      <c r="V43" s="191">
        <v>16.827000000000002</v>
      </c>
      <c r="W43" s="165">
        <v>170</v>
      </c>
      <c r="X43" s="207">
        <v>285.01</v>
      </c>
      <c r="Y43" s="229" t="str">
        <f>+LOOKUP(B43,COD_FIN!$C$5:$C$62,COD_FIN!$B$5:$B$62)</f>
        <v>HCL</v>
      </c>
      <c r="Z43" s="187">
        <f t="shared" si="6"/>
        <v>170.01888</v>
      </c>
      <c r="AA43" s="186"/>
    </row>
    <row r="44" spans="1:27" x14ac:dyDescent="0.3">
      <c r="A44" s="207">
        <f t="shared" si="7"/>
        <v>34</v>
      </c>
      <c r="B44" s="180">
        <v>2840001</v>
      </c>
      <c r="C44" s="181">
        <v>109359</v>
      </c>
      <c r="D44" s="182" t="s">
        <v>405</v>
      </c>
      <c r="E44" s="183">
        <v>42095</v>
      </c>
      <c r="F44" s="184">
        <v>43221</v>
      </c>
      <c r="G44" s="185">
        <v>98</v>
      </c>
      <c r="H44" s="186">
        <v>291.3</v>
      </c>
      <c r="I44" s="186">
        <v>45.308</v>
      </c>
      <c r="J44" s="185">
        <v>2</v>
      </c>
      <c r="K44" s="187">
        <v>7.5</v>
      </c>
      <c r="L44" s="188">
        <v>36.159999999999997</v>
      </c>
      <c r="M44" s="187">
        <v>12.7</v>
      </c>
      <c r="N44" s="188">
        <v>32.24</v>
      </c>
      <c r="O44" s="189">
        <v>39.1</v>
      </c>
      <c r="P44" s="188">
        <v>20.56</v>
      </c>
      <c r="Q44" s="190">
        <v>-0.21</v>
      </c>
      <c r="R44" s="188">
        <v>34.1</v>
      </c>
      <c r="S44" s="189">
        <v>-6.2</v>
      </c>
      <c r="T44" s="188">
        <v>26</v>
      </c>
      <c r="U44" s="187">
        <v>-11.7</v>
      </c>
      <c r="V44" s="191">
        <v>12.544</v>
      </c>
      <c r="W44" s="165">
        <v>169.8</v>
      </c>
      <c r="X44" s="207">
        <v>1466</v>
      </c>
      <c r="Y44" s="229" t="str">
        <f>+LOOKUP(B44,COD_FIN!$C$5:$C$62,COD_FIN!$B$5:$B$62)</f>
        <v>LAP</v>
      </c>
      <c r="Z44" s="187">
        <f t="shared" si="6"/>
        <v>169.75775999999999</v>
      </c>
      <c r="AA44" s="186"/>
    </row>
    <row r="45" spans="1:27" x14ac:dyDescent="0.3">
      <c r="A45" s="207">
        <f t="shared" si="7"/>
        <v>35</v>
      </c>
      <c r="B45" s="180">
        <v>3600001</v>
      </c>
      <c r="C45" s="181">
        <v>108447</v>
      </c>
      <c r="D45" s="182" t="s">
        <v>427</v>
      </c>
      <c r="E45" s="183">
        <v>41944</v>
      </c>
      <c r="F45" s="184">
        <v>42856</v>
      </c>
      <c r="G45" s="185">
        <v>305</v>
      </c>
      <c r="H45" s="186">
        <v>434.7</v>
      </c>
      <c r="I45" s="186">
        <v>45.54</v>
      </c>
      <c r="J45" s="185">
        <v>1</v>
      </c>
      <c r="K45" s="187">
        <v>5.6</v>
      </c>
      <c r="L45" s="188">
        <v>43.1</v>
      </c>
      <c r="M45" s="187">
        <v>10.8</v>
      </c>
      <c r="N45" s="188">
        <v>35.299999999999997</v>
      </c>
      <c r="O45" s="189">
        <v>20</v>
      </c>
      <c r="P45" s="188">
        <v>25.9</v>
      </c>
      <c r="Q45" s="190">
        <v>-0.43</v>
      </c>
      <c r="R45" s="188">
        <v>35.799999999999997</v>
      </c>
      <c r="S45" s="189">
        <v>-7.4</v>
      </c>
      <c r="T45" s="188">
        <v>17.899999999999999</v>
      </c>
      <c r="U45" s="187">
        <v>-8.6</v>
      </c>
      <c r="V45" s="191">
        <v>8.0261999999999993</v>
      </c>
      <c r="W45" s="165">
        <v>166</v>
      </c>
      <c r="X45" s="207">
        <v>623</v>
      </c>
      <c r="Y45" s="229" t="str">
        <f>+LOOKUP(B45,COD_FIN!$C$5:$C$62,COD_FIN!$B$5:$B$62)</f>
        <v>MOS</v>
      </c>
      <c r="Z45" s="187">
        <f t="shared" si="6"/>
        <v>165.98879999999997</v>
      </c>
      <c r="AA45" s="186"/>
    </row>
    <row r="46" spans="1:27" x14ac:dyDescent="0.3">
      <c r="A46" s="207">
        <f t="shared" si="7"/>
        <v>36</v>
      </c>
      <c r="B46" s="180">
        <v>3600001</v>
      </c>
      <c r="C46" s="181">
        <v>104612</v>
      </c>
      <c r="D46" s="182" t="s">
        <v>361</v>
      </c>
      <c r="E46" s="183">
        <v>41306</v>
      </c>
      <c r="F46" s="184">
        <v>43221</v>
      </c>
      <c r="G46" s="185">
        <v>31</v>
      </c>
      <c r="H46" s="186">
        <v>246.2</v>
      </c>
      <c r="I46" s="186">
        <v>46.624000000000002</v>
      </c>
      <c r="J46" s="185">
        <v>4</v>
      </c>
      <c r="K46" s="187">
        <v>4.2</v>
      </c>
      <c r="L46" s="188">
        <v>45.143999999999998</v>
      </c>
      <c r="M46" s="187">
        <v>12.5</v>
      </c>
      <c r="N46" s="188">
        <v>36.344000000000001</v>
      </c>
      <c r="O46" s="189">
        <v>32.4</v>
      </c>
      <c r="P46" s="188">
        <v>29.216000000000001</v>
      </c>
      <c r="Q46" s="190">
        <v>-0.1</v>
      </c>
      <c r="R46" s="188">
        <v>37.700000000000003</v>
      </c>
      <c r="S46" s="189">
        <v>-3.6</v>
      </c>
      <c r="T46" s="188">
        <v>21.053999999999998</v>
      </c>
      <c r="U46" s="187">
        <v>-4.8</v>
      </c>
      <c r="V46" s="191">
        <v>13.632</v>
      </c>
      <c r="W46" s="165">
        <v>164.2</v>
      </c>
      <c r="X46" s="207">
        <v>524</v>
      </c>
      <c r="Y46" s="229" t="str">
        <f>+LOOKUP(B46,COD_FIN!$C$5:$C$62,COD_FIN!$B$5:$B$62)</f>
        <v>MOS</v>
      </c>
      <c r="Z46" s="187">
        <f t="shared" si="6"/>
        <v>164.16896</v>
      </c>
      <c r="AA46" s="186"/>
    </row>
    <row r="47" spans="1:27" x14ac:dyDescent="0.3">
      <c r="A47" s="207">
        <f t="shared" si="7"/>
        <v>37</v>
      </c>
      <c r="B47" s="180">
        <v>3600001</v>
      </c>
      <c r="C47" s="181">
        <v>99537</v>
      </c>
      <c r="D47" s="182" t="s">
        <v>435</v>
      </c>
      <c r="E47" s="183">
        <v>40513</v>
      </c>
      <c r="F47" s="184">
        <v>43101</v>
      </c>
      <c r="G47" s="185">
        <v>163</v>
      </c>
      <c r="H47" s="186">
        <v>284.3</v>
      </c>
      <c r="I47" s="186">
        <v>57.78</v>
      </c>
      <c r="J47" s="185">
        <v>5</v>
      </c>
      <c r="K47" s="187">
        <v>12.1</v>
      </c>
      <c r="L47" s="188">
        <v>48.505000000000003</v>
      </c>
      <c r="M47" s="187">
        <v>2.6</v>
      </c>
      <c r="N47" s="188">
        <v>39.515999999999998</v>
      </c>
      <c r="O47" s="189">
        <v>18.5</v>
      </c>
      <c r="P47" s="188">
        <v>31.061</v>
      </c>
      <c r="Q47" s="190">
        <v>-0.05</v>
      </c>
      <c r="R47" s="188">
        <v>36.299999999999997</v>
      </c>
      <c r="S47" s="189">
        <v>1.5</v>
      </c>
      <c r="T47" s="188">
        <v>24.9</v>
      </c>
      <c r="U47" s="187">
        <v>-2</v>
      </c>
      <c r="V47" s="191">
        <v>16.079999999999998</v>
      </c>
      <c r="W47" s="165">
        <v>162.80000000000001</v>
      </c>
      <c r="X47" s="207">
        <v>412</v>
      </c>
      <c r="Y47" s="229" t="str">
        <f>+LOOKUP(B47,COD_FIN!$C$5:$C$62,COD_FIN!$B$5:$B$62)</f>
        <v>MOS</v>
      </c>
      <c r="Z47" s="187">
        <f t="shared" si="6"/>
        <v>162.75040000000001</v>
      </c>
      <c r="AA47" s="186"/>
    </row>
    <row r="48" spans="1:27" x14ac:dyDescent="0.3">
      <c r="A48" s="207">
        <f t="shared" si="7"/>
        <v>38</v>
      </c>
      <c r="B48" s="180">
        <v>102960001</v>
      </c>
      <c r="C48" s="181">
        <v>99232</v>
      </c>
      <c r="D48" s="182" t="s">
        <v>123</v>
      </c>
      <c r="E48" s="183">
        <v>40391</v>
      </c>
      <c r="F48" s="184">
        <v>43132</v>
      </c>
      <c r="G48" s="185">
        <v>262</v>
      </c>
      <c r="H48" s="186">
        <v>416.1</v>
      </c>
      <c r="I48" s="186">
        <v>65.12</v>
      </c>
      <c r="J48" s="185">
        <v>6</v>
      </c>
      <c r="K48" s="187">
        <v>6.2</v>
      </c>
      <c r="L48" s="188">
        <v>45.63</v>
      </c>
      <c r="M48" s="187">
        <v>14.4</v>
      </c>
      <c r="N48" s="188">
        <v>44.82</v>
      </c>
      <c r="O48" s="189">
        <v>26.1</v>
      </c>
      <c r="P48" s="188">
        <v>26.1</v>
      </c>
      <c r="Q48" s="190">
        <v>0.06</v>
      </c>
      <c r="R48" s="188">
        <v>40.5</v>
      </c>
      <c r="S48" s="189">
        <v>1.4</v>
      </c>
      <c r="T48" s="188">
        <v>35.9</v>
      </c>
      <c r="U48" s="187">
        <v>-5.4</v>
      </c>
      <c r="V48" s="191">
        <v>26.361000000000001</v>
      </c>
      <c r="W48" s="165">
        <v>161.69999999999999</v>
      </c>
      <c r="X48" s="207">
        <v>2888</v>
      </c>
      <c r="Y48" s="229" t="str">
        <f>+LOOKUP(B48,COD_FIN!$C$5:$C$62,COD_FIN!$B$5:$B$62)</f>
        <v>HLM</v>
      </c>
      <c r="Z48" s="187">
        <f t="shared" si="6"/>
        <v>161.69888</v>
      </c>
      <c r="AA48" s="186"/>
    </row>
    <row r="49" spans="1:27" x14ac:dyDescent="0.3">
      <c r="A49" s="207">
        <f t="shared" si="7"/>
        <v>39</v>
      </c>
      <c r="B49" s="180">
        <v>990001</v>
      </c>
      <c r="C49" s="181">
        <v>100537</v>
      </c>
      <c r="D49" s="182" t="s">
        <v>407</v>
      </c>
      <c r="E49" s="183">
        <v>40513</v>
      </c>
      <c r="F49" s="184">
        <v>43160</v>
      </c>
      <c r="G49" s="185">
        <v>59</v>
      </c>
      <c r="H49" s="186">
        <v>186.6</v>
      </c>
      <c r="I49" s="186">
        <v>44.732999999999997</v>
      </c>
      <c r="J49" s="185">
        <v>4</v>
      </c>
      <c r="K49" s="187">
        <v>12.1</v>
      </c>
      <c r="L49" s="188">
        <v>26.4</v>
      </c>
      <c r="M49" s="187">
        <v>6.3</v>
      </c>
      <c r="N49" s="188">
        <v>30</v>
      </c>
      <c r="O49" s="189">
        <v>21</v>
      </c>
      <c r="P49" s="188">
        <v>13.04</v>
      </c>
      <c r="Q49" s="190">
        <v>-0.24</v>
      </c>
      <c r="R49" s="188">
        <v>27.8</v>
      </c>
      <c r="S49" s="189">
        <v>6</v>
      </c>
      <c r="T49" s="188">
        <v>21.489000000000001</v>
      </c>
      <c r="U49" s="187">
        <v>-3.9</v>
      </c>
      <c r="V49" s="191">
        <v>14.768000000000001</v>
      </c>
      <c r="W49" s="165">
        <v>161.4</v>
      </c>
      <c r="X49" s="207">
        <v>242</v>
      </c>
      <c r="Y49" s="229" t="str">
        <f>+LOOKUP(B49,COD_FIN!$C$5:$C$62,COD_FIN!$B$5:$B$62)</f>
        <v>FLK</v>
      </c>
      <c r="Z49" s="187">
        <f t="shared" si="6"/>
        <v>161.38175999999999</v>
      </c>
      <c r="AA49" s="186"/>
    </row>
    <row r="50" spans="1:27" x14ac:dyDescent="0.3">
      <c r="A50" s="207">
        <f t="shared" si="7"/>
        <v>40</v>
      </c>
      <c r="B50" s="180">
        <v>3010001</v>
      </c>
      <c r="C50" s="181">
        <v>105159</v>
      </c>
      <c r="D50" s="182" t="s">
        <v>395</v>
      </c>
      <c r="E50" s="183">
        <v>41334</v>
      </c>
      <c r="F50" s="184">
        <v>43009</v>
      </c>
      <c r="G50" s="185">
        <v>214</v>
      </c>
      <c r="H50" s="186">
        <v>275.89999999999998</v>
      </c>
      <c r="I50" s="186">
        <v>51.993000000000002</v>
      </c>
      <c r="J50" s="185">
        <v>3</v>
      </c>
      <c r="K50" s="187">
        <v>9.6999999999999993</v>
      </c>
      <c r="L50" s="188">
        <v>48.4</v>
      </c>
      <c r="M50" s="187">
        <v>9</v>
      </c>
      <c r="N50" s="188">
        <v>42.46</v>
      </c>
      <c r="O50" s="189">
        <v>30.3</v>
      </c>
      <c r="P50" s="188">
        <v>26.29</v>
      </c>
      <c r="Q50" s="190">
        <v>-0.17</v>
      </c>
      <c r="R50" s="188">
        <v>35.5</v>
      </c>
      <c r="S50" s="189">
        <v>0</v>
      </c>
      <c r="T50" s="188">
        <v>23.6</v>
      </c>
      <c r="U50" s="187">
        <v>-7.2</v>
      </c>
      <c r="V50" s="191">
        <v>12.444000000000001</v>
      </c>
      <c r="W50" s="165">
        <v>161</v>
      </c>
      <c r="X50" s="207">
        <v>489</v>
      </c>
      <c r="Y50" s="229" t="str">
        <f>+LOOKUP(B50,COD_FIN!$C$5:$C$62,COD_FIN!$B$5:$B$62)</f>
        <v>REN</v>
      </c>
      <c r="Z50" s="187">
        <f t="shared" si="6"/>
        <v>161.01215999999999</v>
      </c>
      <c r="AA50" s="186"/>
    </row>
    <row r="51" spans="1:27" x14ac:dyDescent="0.3">
      <c r="A51" s="207">
        <f t="shared" si="7"/>
        <v>41</v>
      </c>
      <c r="B51" s="180">
        <v>3600001</v>
      </c>
      <c r="C51" s="181">
        <v>102884</v>
      </c>
      <c r="D51" s="182" t="s">
        <v>362</v>
      </c>
      <c r="E51" s="183">
        <v>40969</v>
      </c>
      <c r="F51" s="184">
        <v>42979</v>
      </c>
      <c r="G51" s="185">
        <v>255</v>
      </c>
      <c r="H51" s="186">
        <v>134.80000000000001</v>
      </c>
      <c r="I51" s="186">
        <v>54.378</v>
      </c>
      <c r="J51" s="185">
        <v>4</v>
      </c>
      <c r="K51" s="187">
        <v>6.5</v>
      </c>
      <c r="L51" s="188">
        <v>49.22</v>
      </c>
      <c r="M51" s="187">
        <v>7.1</v>
      </c>
      <c r="N51" s="188">
        <v>39.56</v>
      </c>
      <c r="O51" s="189">
        <v>11.5</v>
      </c>
      <c r="P51" s="188">
        <v>32.384</v>
      </c>
      <c r="Q51" s="190">
        <v>-0.19</v>
      </c>
      <c r="R51" s="188">
        <v>38.6</v>
      </c>
      <c r="S51" s="189">
        <v>-7.4</v>
      </c>
      <c r="T51" s="188">
        <v>25.3</v>
      </c>
      <c r="U51" s="187">
        <v>-6.2</v>
      </c>
      <c r="V51" s="191">
        <v>15.768000000000001</v>
      </c>
      <c r="W51" s="165">
        <v>160.80000000000001</v>
      </c>
      <c r="X51" s="207">
        <v>471</v>
      </c>
      <c r="Y51" s="229" t="str">
        <f>+LOOKUP(B51,COD_FIN!$C$5:$C$62,COD_FIN!$B$5:$B$62)</f>
        <v>MOS</v>
      </c>
      <c r="Z51" s="187">
        <f t="shared" si="6"/>
        <v>160.75327999999999</v>
      </c>
      <c r="AA51" s="186"/>
    </row>
    <row r="52" spans="1:27" x14ac:dyDescent="0.3">
      <c r="A52" s="207">
        <f t="shared" si="7"/>
        <v>42</v>
      </c>
      <c r="B52" s="180">
        <v>106500002</v>
      </c>
      <c r="C52" s="181">
        <v>100040</v>
      </c>
      <c r="D52" s="182" t="s">
        <v>150</v>
      </c>
      <c r="E52" s="183">
        <v>40483</v>
      </c>
      <c r="F52" s="184">
        <v>42979</v>
      </c>
      <c r="G52" s="185">
        <v>123</v>
      </c>
      <c r="H52" s="186">
        <v>262.60000000000002</v>
      </c>
      <c r="I52" s="186">
        <v>58.344000000000001</v>
      </c>
      <c r="J52" s="185">
        <v>5</v>
      </c>
      <c r="K52" s="187">
        <v>11.3</v>
      </c>
      <c r="L52" s="188">
        <v>51.801000000000002</v>
      </c>
      <c r="M52" s="187">
        <v>7.4</v>
      </c>
      <c r="N52" s="188">
        <v>44.268000000000001</v>
      </c>
      <c r="O52" s="189">
        <v>44.8</v>
      </c>
      <c r="P52" s="188">
        <v>34.131</v>
      </c>
      <c r="Q52" s="190">
        <v>-0.31</v>
      </c>
      <c r="R52" s="188">
        <v>41.6</v>
      </c>
      <c r="S52" s="189">
        <v>-2.8</v>
      </c>
      <c r="T52" s="188">
        <v>29.76</v>
      </c>
      <c r="U52" s="187">
        <v>-10.8</v>
      </c>
      <c r="V52" s="191">
        <v>21.92</v>
      </c>
      <c r="W52" s="165">
        <v>158.80000000000001</v>
      </c>
      <c r="X52" s="207">
        <v>735</v>
      </c>
      <c r="Y52" s="229" t="str">
        <f>+LOOKUP(B52,COD_FIN!$C$5:$C$62,COD_FIN!$B$5:$B$62)</f>
        <v>GVI</v>
      </c>
      <c r="Z52" s="187">
        <f t="shared" si="6"/>
        <v>158.84735999999998</v>
      </c>
      <c r="AA52" s="186"/>
    </row>
    <row r="53" spans="1:27" x14ac:dyDescent="0.3">
      <c r="A53" s="207">
        <f t="shared" si="7"/>
        <v>43</v>
      </c>
      <c r="B53" s="180">
        <v>3600001</v>
      </c>
      <c r="C53" s="181">
        <v>105152</v>
      </c>
      <c r="D53" s="182" t="s">
        <v>329</v>
      </c>
      <c r="E53" s="183">
        <v>41426</v>
      </c>
      <c r="F53" s="184">
        <v>43132</v>
      </c>
      <c r="G53" s="185">
        <v>137</v>
      </c>
      <c r="H53" s="186">
        <v>262.10000000000002</v>
      </c>
      <c r="I53" s="186">
        <v>49.234000000000002</v>
      </c>
      <c r="J53" s="185">
        <v>3</v>
      </c>
      <c r="K53" s="187">
        <v>9.5</v>
      </c>
      <c r="L53" s="188">
        <v>43.935000000000002</v>
      </c>
      <c r="M53" s="187">
        <v>8</v>
      </c>
      <c r="N53" s="188">
        <v>35.061</v>
      </c>
      <c r="O53" s="189">
        <v>18.8</v>
      </c>
      <c r="P53" s="188">
        <v>28.884</v>
      </c>
      <c r="Q53" s="190">
        <v>-0.14000000000000001</v>
      </c>
      <c r="R53" s="188">
        <v>36.1</v>
      </c>
      <c r="S53" s="189">
        <v>0</v>
      </c>
      <c r="T53" s="188">
        <v>23.2</v>
      </c>
      <c r="U53" s="187">
        <v>-6.3</v>
      </c>
      <c r="V53" s="191">
        <v>12.382999999999999</v>
      </c>
      <c r="W53" s="165">
        <v>155.5</v>
      </c>
      <c r="X53" s="207">
        <v>551</v>
      </c>
      <c r="Y53" s="229" t="str">
        <f>+LOOKUP(B53,COD_FIN!$C$5:$C$62,COD_FIN!$B$5:$B$62)</f>
        <v>MOS</v>
      </c>
      <c r="Z53" s="187">
        <f t="shared" si="6"/>
        <v>155.54272000000003</v>
      </c>
      <c r="AA53" s="186"/>
    </row>
    <row r="54" spans="1:27" x14ac:dyDescent="0.3">
      <c r="A54" s="207">
        <f t="shared" si="7"/>
        <v>44</v>
      </c>
      <c r="B54" s="180">
        <v>3600001</v>
      </c>
      <c r="C54" s="181">
        <v>101942</v>
      </c>
      <c r="D54" s="182" t="s">
        <v>361</v>
      </c>
      <c r="E54" s="183">
        <v>40817</v>
      </c>
      <c r="F54" s="184">
        <v>43040</v>
      </c>
      <c r="G54" s="185">
        <v>223</v>
      </c>
      <c r="H54" s="186">
        <v>264</v>
      </c>
      <c r="I54" s="186">
        <v>51.884</v>
      </c>
      <c r="J54" s="185">
        <v>4</v>
      </c>
      <c r="K54" s="187">
        <v>8</v>
      </c>
      <c r="L54" s="188">
        <v>47.188000000000002</v>
      </c>
      <c r="M54" s="187">
        <v>10.5</v>
      </c>
      <c r="N54" s="188">
        <v>36.753999999999998</v>
      </c>
      <c r="O54" s="189">
        <v>30</v>
      </c>
      <c r="P54" s="188">
        <v>29.986000000000001</v>
      </c>
      <c r="Q54" s="190">
        <v>-0.22</v>
      </c>
      <c r="R54" s="188">
        <v>34.9</v>
      </c>
      <c r="S54" s="189">
        <v>3.5</v>
      </c>
      <c r="T54" s="188">
        <v>22.1</v>
      </c>
      <c r="U54" s="187">
        <v>-4.7</v>
      </c>
      <c r="V54" s="191">
        <v>13.064</v>
      </c>
      <c r="W54" s="165">
        <v>153.69999999999999</v>
      </c>
      <c r="X54" s="207">
        <v>446</v>
      </c>
      <c r="Y54" s="229" t="str">
        <f>+LOOKUP(B54,COD_FIN!$C$5:$C$62,COD_FIN!$B$5:$B$62)</f>
        <v>MOS</v>
      </c>
      <c r="Z54" s="187">
        <f t="shared" si="6"/>
        <v>153.69472000000002</v>
      </c>
      <c r="AA54" s="186"/>
    </row>
    <row r="55" spans="1:27" x14ac:dyDescent="0.3">
      <c r="A55" s="207">
        <f t="shared" si="7"/>
        <v>45</v>
      </c>
      <c r="B55" s="180">
        <v>650001</v>
      </c>
      <c r="C55" s="181">
        <v>104246</v>
      </c>
      <c r="D55" s="182" t="s">
        <v>436</v>
      </c>
      <c r="E55" s="183">
        <v>41153</v>
      </c>
      <c r="F55" s="184">
        <v>43466</v>
      </c>
      <c r="G55" s="185">
        <v>35</v>
      </c>
      <c r="H55" s="186">
        <v>-168.3</v>
      </c>
      <c r="I55" s="186">
        <v>46.034999999999997</v>
      </c>
      <c r="J55" s="185">
        <v>5</v>
      </c>
      <c r="K55" s="187">
        <v>13.8</v>
      </c>
      <c r="L55" s="188">
        <v>17.442</v>
      </c>
      <c r="M55" s="187">
        <v>2.1</v>
      </c>
      <c r="N55" s="188">
        <v>18.954000000000001</v>
      </c>
      <c r="O55" s="189">
        <v>-4.9000000000000004</v>
      </c>
      <c r="P55" s="188">
        <v>7.8840000000000003</v>
      </c>
      <c r="Q55" s="190">
        <v>0.27</v>
      </c>
      <c r="R55" s="188">
        <v>18.2</v>
      </c>
      <c r="S55" s="189">
        <v>-0.4</v>
      </c>
      <c r="T55" s="188">
        <v>20.25</v>
      </c>
      <c r="U55" s="187">
        <v>-6.2</v>
      </c>
      <c r="V55" s="191">
        <v>13.76</v>
      </c>
      <c r="W55" s="165">
        <v>153.5</v>
      </c>
      <c r="X55" s="207">
        <v>888</v>
      </c>
      <c r="Y55" s="229" t="str">
        <f>+LOOKUP(B55,COD_FIN!$C$5:$C$62,COD_FIN!$B$5:$B$62)</f>
        <v>HRV</v>
      </c>
      <c r="Z55" s="187">
        <f t="shared" si="6"/>
        <v>153.54464000000002</v>
      </c>
      <c r="AA55" s="186"/>
    </row>
    <row r="56" spans="1:27" x14ac:dyDescent="0.3">
      <c r="A56" s="207">
        <f t="shared" si="7"/>
        <v>46</v>
      </c>
      <c r="B56" s="180">
        <v>2840001</v>
      </c>
      <c r="C56" s="181">
        <v>109346</v>
      </c>
      <c r="D56" s="182" t="s">
        <v>404</v>
      </c>
      <c r="E56" s="183">
        <v>41944</v>
      </c>
      <c r="F56" s="184">
        <v>43282</v>
      </c>
      <c r="G56" s="185">
        <v>41</v>
      </c>
      <c r="H56" s="186">
        <v>576</v>
      </c>
      <c r="I56" s="186">
        <v>40.18</v>
      </c>
      <c r="J56" s="185">
        <v>2</v>
      </c>
      <c r="K56" s="187">
        <v>17.7</v>
      </c>
      <c r="L56" s="188">
        <v>42.66</v>
      </c>
      <c r="M56" s="187">
        <v>7.1</v>
      </c>
      <c r="N56" s="188">
        <v>37.799999999999997</v>
      </c>
      <c r="O56" s="189">
        <v>31.9</v>
      </c>
      <c r="P56" s="188">
        <v>26.37</v>
      </c>
      <c r="Q56" s="190">
        <v>-0.2</v>
      </c>
      <c r="R56" s="188">
        <v>38.200000000000003</v>
      </c>
      <c r="S56" s="189">
        <v>7.4</v>
      </c>
      <c r="T56" s="188">
        <v>26.2</v>
      </c>
      <c r="U56" s="187">
        <v>-12</v>
      </c>
      <c r="V56" s="191">
        <v>12.984999999999999</v>
      </c>
      <c r="W56" s="165">
        <v>153.30000000000001</v>
      </c>
      <c r="X56" s="207">
        <v>1451</v>
      </c>
      <c r="Y56" s="229" t="str">
        <f>+LOOKUP(B56,COD_FIN!$C$5:$C$62,COD_FIN!$B$5:$B$62)</f>
        <v>LAP</v>
      </c>
      <c r="Z56" s="187">
        <f t="shared" si="6"/>
        <v>153.32032000000001</v>
      </c>
      <c r="AA56" s="186"/>
    </row>
    <row r="57" spans="1:27" x14ac:dyDescent="0.3">
      <c r="A57" s="207">
        <f t="shared" si="7"/>
        <v>47</v>
      </c>
      <c r="B57" s="180">
        <v>3600001</v>
      </c>
      <c r="C57" s="181">
        <v>101201</v>
      </c>
      <c r="D57" s="182" t="s">
        <v>268</v>
      </c>
      <c r="E57" s="183">
        <v>40725</v>
      </c>
      <c r="F57" s="184">
        <v>42979</v>
      </c>
      <c r="G57" s="185">
        <v>242</v>
      </c>
      <c r="H57" s="186">
        <v>608.4</v>
      </c>
      <c r="I57" s="186">
        <v>56.462000000000003</v>
      </c>
      <c r="J57" s="185">
        <v>5</v>
      </c>
      <c r="K57" s="187">
        <v>5.3</v>
      </c>
      <c r="L57" s="188">
        <v>50.92</v>
      </c>
      <c r="M57" s="187">
        <v>8.1</v>
      </c>
      <c r="N57" s="188">
        <v>41.325000000000003</v>
      </c>
      <c r="O57" s="189">
        <v>30.9</v>
      </c>
      <c r="P57" s="188">
        <v>33.119999999999997</v>
      </c>
      <c r="Q57" s="190">
        <v>-0.06</v>
      </c>
      <c r="R57" s="188">
        <v>37.1</v>
      </c>
      <c r="S57" s="189">
        <v>-6.4</v>
      </c>
      <c r="T57" s="188">
        <v>26.6</v>
      </c>
      <c r="U57" s="187">
        <v>-4.0999999999999996</v>
      </c>
      <c r="V57" s="191">
        <v>15.68</v>
      </c>
      <c r="W57" s="165">
        <v>151</v>
      </c>
      <c r="X57" s="207">
        <v>435</v>
      </c>
      <c r="Y57" s="229" t="str">
        <f>+LOOKUP(B57,COD_FIN!$C$5:$C$62,COD_FIN!$B$5:$B$62)</f>
        <v>MOS</v>
      </c>
      <c r="Z57" s="187">
        <f t="shared" si="6"/>
        <v>150.99392</v>
      </c>
      <c r="AA57" s="186"/>
    </row>
    <row r="58" spans="1:27" x14ac:dyDescent="0.3">
      <c r="A58" s="207">
        <f t="shared" si="7"/>
        <v>48</v>
      </c>
      <c r="B58" s="180">
        <v>80001</v>
      </c>
      <c r="C58" s="181">
        <v>98864</v>
      </c>
      <c r="D58" s="182">
        <v>10735</v>
      </c>
      <c r="E58" s="183">
        <v>40422</v>
      </c>
      <c r="F58" s="184">
        <v>43191</v>
      </c>
      <c r="G58" s="185">
        <v>289</v>
      </c>
      <c r="H58" s="186">
        <v>259.8</v>
      </c>
      <c r="I58" s="186">
        <v>55.404000000000003</v>
      </c>
      <c r="J58" s="185">
        <v>6</v>
      </c>
      <c r="K58" s="187">
        <v>2.1</v>
      </c>
      <c r="L58" s="188">
        <v>43.207999999999998</v>
      </c>
      <c r="M58" s="187">
        <v>8.1999999999999993</v>
      </c>
      <c r="N58" s="188">
        <v>36.520000000000003</v>
      </c>
      <c r="O58" s="189">
        <v>0.9</v>
      </c>
      <c r="P58" s="188">
        <v>24.815999999999999</v>
      </c>
      <c r="Q58" s="190">
        <v>-0.08</v>
      </c>
      <c r="R58" s="188">
        <v>30.3</v>
      </c>
      <c r="S58" s="189">
        <v>-6.8</v>
      </c>
      <c r="T58" s="188">
        <v>22.8</v>
      </c>
      <c r="U58" s="187">
        <v>-0.6</v>
      </c>
      <c r="V58" s="191">
        <v>12.093</v>
      </c>
      <c r="W58" s="165">
        <v>150.80000000000001</v>
      </c>
      <c r="X58" s="207">
        <v>650</v>
      </c>
      <c r="Y58" s="229" t="str">
        <f>+LOOKUP(B58,COD_FIN!$C$5:$C$62,COD_FIN!$B$5:$B$62)</f>
        <v>SLU</v>
      </c>
      <c r="Z58" s="187">
        <f t="shared" si="6"/>
        <v>150.79743999999999</v>
      </c>
      <c r="AA58" s="186"/>
    </row>
    <row r="59" spans="1:27" x14ac:dyDescent="0.3">
      <c r="A59" s="207">
        <f t="shared" si="7"/>
        <v>49</v>
      </c>
      <c r="B59" s="180">
        <v>3600001</v>
      </c>
      <c r="C59" s="181">
        <v>105142</v>
      </c>
      <c r="D59" s="182" t="s">
        <v>429</v>
      </c>
      <c r="E59" s="183">
        <v>41395</v>
      </c>
      <c r="F59" s="184">
        <v>42948</v>
      </c>
      <c r="G59" s="185">
        <v>224</v>
      </c>
      <c r="H59" s="186">
        <v>145.30000000000001</v>
      </c>
      <c r="I59" s="186">
        <v>56.7</v>
      </c>
      <c r="J59" s="185">
        <v>3</v>
      </c>
      <c r="K59" s="187">
        <v>8.6</v>
      </c>
      <c r="L59" s="188">
        <v>49.22</v>
      </c>
      <c r="M59" s="187">
        <v>4</v>
      </c>
      <c r="N59" s="188">
        <v>41.491999999999997</v>
      </c>
      <c r="O59" s="189">
        <v>7.9</v>
      </c>
      <c r="P59" s="188">
        <v>32.659999999999997</v>
      </c>
      <c r="Q59" s="190">
        <v>-0.02</v>
      </c>
      <c r="R59" s="188">
        <v>39.1</v>
      </c>
      <c r="S59" s="189">
        <v>-5.5</v>
      </c>
      <c r="T59" s="188">
        <v>29.3</v>
      </c>
      <c r="U59" s="187">
        <v>-5.0999999999999996</v>
      </c>
      <c r="V59" s="191">
        <v>16.225999999999999</v>
      </c>
      <c r="W59" s="165">
        <v>149.1</v>
      </c>
      <c r="X59" s="207">
        <v>540</v>
      </c>
      <c r="Y59" s="229" t="str">
        <f>+LOOKUP(B59,COD_FIN!$C$5:$C$62,COD_FIN!$B$5:$B$62)</f>
        <v>MOS</v>
      </c>
      <c r="Z59" s="187">
        <f t="shared" si="6"/>
        <v>149.14272000000003</v>
      </c>
      <c r="AA59" s="186"/>
    </row>
    <row r="60" spans="1:27" x14ac:dyDescent="0.3">
      <c r="A60" s="207">
        <f t="shared" si="7"/>
        <v>50</v>
      </c>
      <c r="B60" s="180">
        <v>3600001</v>
      </c>
      <c r="C60" s="181">
        <v>102887</v>
      </c>
      <c r="D60" s="182" t="s">
        <v>437</v>
      </c>
      <c r="E60" s="183">
        <v>41000</v>
      </c>
      <c r="F60" s="184">
        <v>43160</v>
      </c>
      <c r="G60" s="185">
        <v>82</v>
      </c>
      <c r="H60" s="186">
        <v>253</v>
      </c>
      <c r="I60" s="186">
        <v>50.298000000000002</v>
      </c>
      <c r="J60" s="185">
        <v>5</v>
      </c>
      <c r="K60" s="187">
        <v>7.7</v>
      </c>
      <c r="L60" s="188">
        <v>43.408999999999999</v>
      </c>
      <c r="M60" s="187">
        <v>7.6</v>
      </c>
      <c r="N60" s="188">
        <v>34.362000000000002</v>
      </c>
      <c r="O60" s="189">
        <v>25.8</v>
      </c>
      <c r="P60" s="188">
        <v>28.635000000000002</v>
      </c>
      <c r="Q60" s="190">
        <v>-0.43</v>
      </c>
      <c r="R60" s="188">
        <v>36.299999999999997</v>
      </c>
      <c r="S60" s="189">
        <v>-6.8</v>
      </c>
      <c r="T60" s="188">
        <v>22.724</v>
      </c>
      <c r="U60" s="187">
        <v>-10.199999999999999</v>
      </c>
      <c r="V60" s="191">
        <v>15.6</v>
      </c>
      <c r="W60" s="165">
        <v>148.19999999999999</v>
      </c>
      <c r="X60" s="207">
        <v>474</v>
      </c>
      <c r="Y60" s="229" t="str">
        <f>+LOOKUP(B60,COD_FIN!$C$5:$C$62,COD_FIN!$B$5:$B$62)</f>
        <v>MOS</v>
      </c>
      <c r="Z60" s="187">
        <f t="shared" si="6"/>
        <v>148.18752000000001</v>
      </c>
      <c r="AA60" s="186"/>
    </row>
    <row r="61" spans="1:27" x14ac:dyDescent="0.3">
      <c r="B61" s="230"/>
      <c r="Q61" s="190"/>
      <c r="AA61" s="186"/>
    </row>
    <row r="62" spans="1:27" x14ac:dyDescent="0.3">
      <c r="B62" s="230"/>
      <c r="Q62" s="190"/>
    </row>
    <row r="63" spans="1:27" x14ac:dyDescent="0.3">
      <c r="B63" s="230"/>
      <c r="Q63" s="190"/>
    </row>
    <row r="64" spans="1:27" x14ac:dyDescent="0.3">
      <c r="B64" s="230"/>
      <c r="Q64" s="190"/>
    </row>
    <row r="65" spans="2:17" x14ac:dyDescent="0.3">
      <c r="B65" s="230"/>
      <c r="Q65" s="190"/>
    </row>
    <row r="66" spans="2:17" x14ac:dyDescent="0.3">
      <c r="B66" s="230"/>
      <c r="Q66" s="190"/>
    </row>
    <row r="67" spans="2:17" x14ac:dyDescent="0.3">
      <c r="B67" s="230"/>
    </row>
    <row r="68" spans="2:17" x14ac:dyDescent="0.3">
      <c r="B68" s="230"/>
    </row>
    <row r="69" spans="2:17" x14ac:dyDescent="0.3">
      <c r="B69" s="230"/>
    </row>
    <row r="70" spans="2:17" x14ac:dyDescent="0.3">
      <c r="B70" s="230"/>
    </row>
    <row r="71" spans="2:17" x14ac:dyDescent="0.3">
      <c r="B71" s="230"/>
    </row>
    <row r="72" spans="2:17" x14ac:dyDescent="0.3">
      <c r="B72" s="230"/>
    </row>
    <row r="73" spans="2:17" x14ac:dyDescent="0.3">
      <c r="B73" s="230"/>
    </row>
    <row r="74" spans="2:17" x14ac:dyDescent="0.3">
      <c r="B74" s="230"/>
    </row>
    <row r="75" spans="2:17" x14ac:dyDescent="0.3">
      <c r="B75" s="230"/>
    </row>
    <row r="76" spans="2:17" x14ac:dyDescent="0.3">
      <c r="B76" s="230"/>
    </row>
    <row r="77" spans="2:17" x14ac:dyDescent="0.3">
      <c r="B77" s="230"/>
    </row>
    <row r="78" spans="2:17" x14ac:dyDescent="0.3">
      <c r="B78" s="230"/>
    </row>
    <row r="79" spans="2:17" x14ac:dyDescent="0.3">
      <c r="B79" s="230"/>
    </row>
    <row r="80" spans="2:17" x14ac:dyDescent="0.3">
      <c r="B80" s="230"/>
    </row>
    <row r="81" spans="2:2" x14ac:dyDescent="0.3">
      <c r="B81" s="230"/>
    </row>
    <row r="82" spans="2:2" x14ac:dyDescent="0.3">
      <c r="B82" s="230"/>
    </row>
    <row r="83" spans="2:2" x14ac:dyDescent="0.3">
      <c r="B83" s="230"/>
    </row>
    <row r="84" spans="2:2" x14ac:dyDescent="0.3">
      <c r="B84" s="230"/>
    </row>
    <row r="85" spans="2:2" x14ac:dyDescent="0.3">
      <c r="B85" s="230"/>
    </row>
    <row r="86" spans="2:2" x14ac:dyDescent="0.3">
      <c r="B86" s="230"/>
    </row>
    <row r="87" spans="2:2" x14ac:dyDescent="0.3">
      <c r="B87" s="230"/>
    </row>
    <row r="88" spans="2:2" x14ac:dyDescent="0.3">
      <c r="B88" s="230"/>
    </row>
    <row r="89" spans="2:2" x14ac:dyDescent="0.3">
      <c r="B89" s="230"/>
    </row>
    <row r="90" spans="2:2" x14ac:dyDescent="0.3">
      <c r="B90" s="230"/>
    </row>
    <row r="91" spans="2:2" x14ac:dyDescent="0.3">
      <c r="B91" s="230"/>
    </row>
    <row r="92" spans="2:2" x14ac:dyDescent="0.3">
      <c r="B92" s="230"/>
    </row>
    <row r="93" spans="2:2" x14ac:dyDescent="0.3">
      <c r="B93" s="230"/>
    </row>
    <row r="94" spans="2:2" x14ac:dyDescent="0.3">
      <c r="B94" s="230"/>
    </row>
    <row r="95" spans="2:2" x14ac:dyDescent="0.3">
      <c r="B95" s="230"/>
    </row>
    <row r="96" spans="2:2" x14ac:dyDescent="0.3">
      <c r="B96" s="230"/>
    </row>
    <row r="97" spans="2:23" s="198" customFormat="1" x14ac:dyDescent="0.3">
      <c r="B97" s="230"/>
      <c r="C97" s="181"/>
      <c r="D97" s="182"/>
      <c r="E97" s="201"/>
      <c r="F97" s="231"/>
      <c r="G97" s="185"/>
      <c r="H97" s="187"/>
      <c r="I97" s="186"/>
      <c r="J97" s="185"/>
      <c r="K97" s="187"/>
      <c r="L97" s="188"/>
      <c r="M97" s="187"/>
      <c r="N97" s="188"/>
      <c r="O97" s="191"/>
      <c r="P97" s="188"/>
      <c r="Q97" s="191"/>
      <c r="R97" s="188"/>
      <c r="S97" s="189"/>
      <c r="T97" s="188"/>
      <c r="U97" s="187"/>
      <c r="V97" s="191"/>
      <c r="W97" s="166"/>
    </row>
    <row r="98" spans="2:23" x14ac:dyDescent="0.3">
      <c r="B98" s="230"/>
    </row>
    <row r="99" spans="2:23" x14ac:dyDescent="0.3">
      <c r="B99" s="230"/>
    </row>
    <row r="100" spans="2:23" x14ac:dyDescent="0.3">
      <c r="B100" s="230"/>
    </row>
    <row r="101" spans="2:23" x14ac:dyDescent="0.3">
      <c r="B101" s="230"/>
    </row>
    <row r="102" spans="2:23" x14ac:dyDescent="0.3">
      <c r="B102" s="230"/>
    </row>
    <row r="103" spans="2:23" x14ac:dyDescent="0.3">
      <c r="B103" s="230"/>
    </row>
    <row r="104" spans="2:23" x14ac:dyDescent="0.3">
      <c r="B104" s="230"/>
    </row>
    <row r="105" spans="2:23" x14ac:dyDescent="0.3">
      <c r="B105" s="230"/>
    </row>
    <row r="106" spans="2:23" x14ac:dyDescent="0.3">
      <c r="B106" s="230"/>
    </row>
    <row r="107" spans="2:23" x14ac:dyDescent="0.3">
      <c r="B107" s="230"/>
    </row>
    <row r="108" spans="2:23" x14ac:dyDescent="0.3">
      <c r="B108" s="230"/>
    </row>
    <row r="109" spans="2:23" x14ac:dyDescent="0.3">
      <c r="B109" s="230"/>
    </row>
    <row r="110" spans="2:23" x14ac:dyDescent="0.3">
      <c r="B110" s="230"/>
    </row>
    <row r="111" spans="2:23" x14ac:dyDescent="0.3">
      <c r="B111" s="230"/>
    </row>
    <row r="112" spans="2:23" x14ac:dyDescent="0.3">
      <c r="B112" s="230"/>
    </row>
    <row r="113" spans="2:2" x14ac:dyDescent="0.3">
      <c r="B113" s="230"/>
    </row>
    <row r="114" spans="2:2" x14ac:dyDescent="0.3">
      <c r="B114" s="230"/>
    </row>
    <row r="115" spans="2:2" x14ac:dyDescent="0.3">
      <c r="B115" s="230"/>
    </row>
    <row r="116" spans="2:2" x14ac:dyDescent="0.3">
      <c r="B116" s="230"/>
    </row>
    <row r="117" spans="2:2" x14ac:dyDescent="0.3">
      <c r="B117" s="230"/>
    </row>
    <row r="118" spans="2:2" x14ac:dyDescent="0.3">
      <c r="B118" s="230"/>
    </row>
    <row r="119" spans="2:2" x14ac:dyDescent="0.3">
      <c r="B119" s="230"/>
    </row>
    <row r="120" spans="2:2" x14ac:dyDescent="0.3">
      <c r="B120" s="230"/>
    </row>
    <row r="121" spans="2:2" x14ac:dyDescent="0.3">
      <c r="B121" s="230"/>
    </row>
    <row r="122" spans="2:2" x14ac:dyDescent="0.3">
      <c r="B122" s="230"/>
    </row>
    <row r="123" spans="2:2" x14ac:dyDescent="0.3">
      <c r="B123" s="230"/>
    </row>
    <row r="124" spans="2:2" x14ac:dyDescent="0.3">
      <c r="B124" s="230"/>
    </row>
    <row r="125" spans="2:2" x14ac:dyDescent="0.3">
      <c r="B125" s="230"/>
    </row>
    <row r="126" spans="2:2" x14ac:dyDescent="0.3">
      <c r="B126" s="230"/>
    </row>
    <row r="127" spans="2:2" x14ac:dyDescent="0.3">
      <c r="B127" s="230"/>
    </row>
    <row r="128" spans="2:2" x14ac:dyDescent="0.3">
      <c r="B128" s="230"/>
    </row>
    <row r="129" spans="2:21" x14ac:dyDescent="0.3">
      <c r="B129" s="230"/>
    </row>
    <row r="130" spans="2:21" x14ac:dyDescent="0.3">
      <c r="B130" s="230"/>
    </row>
    <row r="131" spans="2:21" x14ac:dyDescent="0.3">
      <c r="B131" s="230"/>
    </row>
    <row r="132" spans="2:21" x14ac:dyDescent="0.3">
      <c r="B132" s="230"/>
    </row>
    <row r="133" spans="2:21" x14ac:dyDescent="0.3">
      <c r="B133" s="230"/>
    </row>
    <row r="134" spans="2:21" x14ac:dyDescent="0.3">
      <c r="B134" s="230"/>
    </row>
    <row r="135" spans="2:21" x14ac:dyDescent="0.3">
      <c r="B135" s="230"/>
    </row>
    <row r="136" spans="2:21" x14ac:dyDescent="0.3">
      <c r="B136" s="230"/>
    </row>
    <row r="137" spans="2:21" x14ac:dyDescent="0.3">
      <c r="B137" s="232"/>
      <c r="C137" s="204"/>
      <c r="D137" s="199"/>
      <c r="F137" s="201"/>
      <c r="H137" s="189"/>
      <c r="I137" s="191"/>
      <c r="K137" s="189"/>
      <c r="M137" s="189"/>
      <c r="U137" s="189"/>
    </row>
    <row r="138" spans="2:21" x14ac:dyDescent="0.3">
      <c r="B138" s="230"/>
    </row>
    <row r="139" spans="2:21" x14ac:dyDescent="0.3">
      <c r="B139" s="230"/>
    </row>
    <row r="140" spans="2:21" x14ac:dyDescent="0.3">
      <c r="B140" s="230"/>
    </row>
    <row r="141" spans="2:21" x14ac:dyDescent="0.3">
      <c r="B141" s="230"/>
    </row>
    <row r="142" spans="2:21" x14ac:dyDescent="0.3">
      <c r="B142" s="230"/>
    </row>
    <row r="143" spans="2:21" x14ac:dyDescent="0.3">
      <c r="B143" s="230"/>
    </row>
    <row r="144" spans="2:21" x14ac:dyDescent="0.3">
      <c r="B144" s="230"/>
    </row>
    <row r="145" spans="2:2" x14ac:dyDescent="0.3">
      <c r="B145" s="230"/>
    </row>
    <row r="146" spans="2:2" x14ac:dyDescent="0.3">
      <c r="B146" s="230"/>
    </row>
    <row r="147" spans="2:2" x14ac:dyDescent="0.3">
      <c r="B147" s="230"/>
    </row>
    <row r="148" spans="2:2" x14ac:dyDescent="0.3">
      <c r="B148" s="230"/>
    </row>
    <row r="149" spans="2:2" x14ac:dyDescent="0.3">
      <c r="B149" s="230"/>
    </row>
    <row r="150" spans="2:2" x14ac:dyDescent="0.3">
      <c r="B150" s="230"/>
    </row>
    <row r="151" spans="2:2" x14ac:dyDescent="0.3">
      <c r="B151" s="230"/>
    </row>
    <row r="152" spans="2:2" x14ac:dyDescent="0.3">
      <c r="B152" s="230"/>
    </row>
    <row r="153" spans="2:2" x14ac:dyDescent="0.3">
      <c r="B153" s="230"/>
    </row>
    <row r="154" spans="2:2" x14ac:dyDescent="0.3">
      <c r="B154" s="230"/>
    </row>
    <row r="155" spans="2:2" x14ac:dyDescent="0.3">
      <c r="B155" s="230"/>
    </row>
    <row r="156" spans="2:2" x14ac:dyDescent="0.3">
      <c r="B156" s="230"/>
    </row>
    <row r="157" spans="2:2" x14ac:dyDescent="0.3">
      <c r="B157" s="230"/>
    </row>
    <row r="158" spans="2:2" x14ac:dyDescent="0.3">
      <c r="B158" s="230"/>
    </row>
    <row r="159" spans="2:2" x14ac:dyDescent="0.3">
      <c r="B159" s="230"/>
    </row>
    <row r="160" spans="2:2" x14ac:dyDescent="0.3">
      <c r="B160" s="230"/>
    </row>
    <row r="161" spans="2:2" x14ac:dyDescent="0.3">
      <c r="B161" s="230"/>
    </row>
    <row r="162" spans="2:2" x14ac:dyDescent="0.3">
      <c r="B162" s="230"/>
    </row>
    <row r="163" spans="2:2" x14ac:dyDescent="0.3">
      <c r="B163" s="230"/>
    </row>
    <row r="164" spans="2:2" x14ac:dyDescent="0.3">
      <c r="B164" s="230"/>
    </row>
    <row r="165" spans="2:2" x14ac:dyDescent="0.3">
      <c r="B165" s="230"/>
    </row>
    <row r="166" spans="2:2" x14ac:dyDescent="0.3">
      <c r="B166" s="230"/>
    </row>
    <row r="167" spans="2:2" x14ac:dyDescent="0.3">
      <c r="B167" s="230"/>
    </row>
    <row r="168" spans="2:2" x14ac:dyDescent="0.3">
      <c r="B168" s="230"/>
    </row>
    <row r="169" spans="2:2" x14ac:dyDescent="0.3">
      <c r="B169" s="230"/>
    </row>
    <row r="170" spans="2:2" x14ac:dyDescent="0.3">
      <c r="B170" s="230"/>
    </row>
    <row r="171" spans="2:2" x14ac:dyDescent="0.3">
      <c r="B171" s="230"/>
    </row>
    <row r="172" spans="2:2" x14ac:dyDescent="0.3">
      <c r="B172" s="230"/>
    </row>
    <row r="173" spans="2:2" x14ac:dyDescent="0.3">
      <c r="B173" s="230"/>
    </row>
    <row r="174" spans="2:2" x14ac:dyDescent="0.3">
      <c r="B174" s="230"/>
    </row>
    <row r="175" spans="2:2" x14ac:dyDescent="0.3">
      <c r="B175" s="230"/>
    </row>
    <row r="176" spans="2:2" x14ac:dyDescent="0.3">
      <c r="B176" s="230"/>
    </row>
    <row r="177" spans="2:2" x14ac:dyDescent="0.3">
      <c r="B177" s="230"/>
    </row>
    <row r="178" spans="2:2" x14ac:dyDescent="0.3">
      <c r="B178" s="230"/>
    </row>
    <row r="179" spans="2:2" x14ac:dyDescent="0.3">
      <c r="B179" s="230"/>
    </row>
    <row r="180" spans="2:2" x14ac:dyDescent="0.3">
      <c r="B180" s="230"/>
    </row>
    <row r="181" spans="2:2" x14ac:dyDescent="0.3">
      <c r="B181" s="230"/>
    </row>
    <row r="182" spans="2:2" x14ac:dyDescent="0.3">
      <c r="B182" s="230"/>
    </row>
    <row r="183" spans="2:2" x14ac:dyDescent="0.3">
      <c r="B183" s="230"/>
    </row>
    <row r="184" spans="2:2" x14ac:dyDescent="0.3">
      <c r="B184" s="230"/>
    </row>
    <row r="185" spans="2:2" x14ac:dyDescent="0.3">
      <c r="B185" s="230"/>
    </row>
    <row r="186" spans="2:2" x14ac:dyDescent="0.3">
      <c r="B186" s="230"/>
    </row>
    <row r="187" spans="2:2" x14ac:dyDescent="0.3">
      <c r="B187" s="230"/>
    </row>
    <row r="188" spans="2:2" x14ac:dyDescent="0.3">
      <c r="B188" s="230"/>
    </row>
    <row r="189" spans="2:2" x14ac:dyDescent="0.3">
      <c r="B189" s="230"/>
    </row>
    <row r="190" spans="2:2" x14ac:dyDescent="0.3">
      <c r="B190" s="230"/>
    </row>
    <row r="191" spans="2:2" x14ac:dyDescent="0.3">
      <c r="B191" s="230"/>
    </row>
    <row r="192" spans="2:2" x14ac:dyDescent="0.3">
      <c r="B192" s="230"/>
    </row>
    <row r="193" spans="2:2" x14ac:dyDescent="0.3">
      <c r="B193" s="230"/>
    </row>
    <row r="194" spans="2:2" x14ac:dyDescent="0.3">
      <c r="B194" s="230"/>
    </row>
    <row r="195" spans="2:2" x14ac:dyDescent="0.3">
      <c r="B195" s="230"/>
    </row>
    <row r="196" spans="2:2" x14ac:dyDescent="0.3">
      <c r="B196" s="230"/>
    </row>
    <row r="197" spans="2:2" x14ac:dyDescent="0.3">
      <c r="B197" s="230"/>
    </row>
    <row r="198" spans="2:2" x14ac:dyDescent="0.3">
      <c r="B198" s="230"/>
    </row>
    <row r="199" spans="2:2" x14ac:dyDescent="0.3">
      <c r="B199" s="230"/>
    </row>
    <row r="200" spans="2:2" x14ac:dyDescent="0.3">
      <c r="B200" s="230"/>
    </row>
    <row r="201" spans="2:2" x14ac:dyDescent="0.3">
      <c r="B201" s="230"/>
    </row>
    <row r="202" spans="2:2" x14ac:dyDescent="0.3">
      <c r="B202" s="230"/>
    </row>
    <row r="203" spans="2:2" x14ac:dyDescent="0.3">
      <c r="B203" s="230"/>
    </row>
    <row r="204" spans="2:2" x14ac:dyDescent="0.3">
      <c r="B204" s="230"/>
    </row>
    <row r="205" spans="2:2" x14ac:dyDescent="0.3">
      <c r="B205" s="230"/>
    </row>
    <row r="206" spans="2:2" x14ac:dyDescent="0.3">
      <c r="B206" s="230"/>
    </row>
    <row r="207" spans="2:2" x14ac:dyDescent="0.3">
      <c r="B207" s="230"/>
    </row>
    <row r="208" spans="2:2" x14ac:dyDescent="0.3">
      <c r="B208" s="230"/>
    </row>
    <row r="209" spans="2:2" x14ac:dyDescent="0.3">
      <c r="B209" s="230"/>
    </row>
    <row r="210" spans="2:2" x14ac:dyDescent="0.3">
      <c r="B210" s="230"/>
    </row>
    <row r="211" spans="2:2" x14ac:dyDescent="0.3">
      <c r="B211" s="230"/>
    </row>
    <row r="212" spans="2:2" x14ac:dyDescent="0.3">
      <c r="B212" s="230"/>
    </row>
    <row r="213" spans="2:2" x14ac:dyDescent="0.3">
      <c r="B213" s="230"/>
    </row>
    <row r="214" spans="2:2" x14ac:dyDescent="0.3">
      <c r="B214" s="230"/>
    </row>
    <row r="215" spans="2:2" x14ac:dyDescent="0.3">
      <c r="B215" s="230"/>
    </row>
    <row r="216" spans="2:2" x14ac:dyDescent="0.3">
      <c r="B216" s="230"/>
    </row>
    <row r="217" spans="2:2" x14ac:dyDescent="0.3">
      <c r="B217" s="230"/>
    </row>
    <row r="218" spans="2:2" x14ac:dyDescent="0.3">
      <c r="B218" s="230"/>
    </row>
    <row r="219" spans="2:2" x14ac:dyDescent="0.3">
      <c r="B219" s="230"/>
    </row>
    <row r="220" spans="2:2" x14ac:dyDescent="0.3">
      <c r="B220" s="230"/>
    </row>
    <row r="221" spans="2:2" x14ac:dyDescent="0.3">
      <c r="B221" s="230"/>
    </row>
    <row r="222" spans="2:2" x14ac:dyDescent="0.3">
      <c r="B222" s="230"/>
    </row>
    <row r="223" spans="2:2" x14ac:dyDescent="0.3">
      <c r="B223" s="230"/>
    </row>
    <row r="224" spans="2:2" x14ac:dyDescent="0.3">
      <c r="B224" s="230"/>
    </row>
    <row r="225" spans="2:2" x14ac:dyDescent="0.3">
      <c r="B225" s="230"/>
    </row>
    <row r="226" spans="2:2" x14ac:dyDescent="0.3">
      <c r="B226" s="230"/>
    </row>
    <row r="227" spans="2:2" x14ac:dyDescent="0.3">
      <c r="B227" s="230"/>
    </row>
    <row r="228" spans="2:2" x14ac:dyDescent="0.3">
      <c r="B228" s="230"/>
    </row>
    <row r="229" spans="2:2" x14ac:dyDescent="0.3">
      <c r="B229" s="230"/>
    </row>
    <row r="230" spans="2:2" x14ac:dyDescent="0.3">
      <c r="B230" s="230"/>
    </row>
    <row r="231" spans="2:2" x14ac:dyDescent="0.3">
      <c r="B231" s="230"/>
    </row>
    <row r="232" spans="2:2" x14ac:dyDescent="0.3">
      <c r="B232" s="230"/>
    </row>
    <row r="233" spans="2:2" x14ac:dyDescent="0.3">
      <c r="B233" s="230"/>
    </row>
    <row r="234" spans="2:2" x14ac:dyDescent="0.3">
      <c r="B234" s="230"/>
    </row>
    <row r="235" spans="2:2" x14ac:dyDescent="0.3">
      <c r="B235" s="230"/>
    </row>
    <row r="236" spans="2:2" x14ac:dyDescent="0.3">
      <c r="B236" s="230"/>
    </row>
    <row r="237" spans="2:2" x14ac:dyDescent="0.3">
      <c r="B237" s="230"/>
    </row>
    <row r="238" spans="2:2" x14ac:dyDescent="0.3">
      <c r="B238" s="230"/>
    </row>
    <row r="239" spans="2:2" x14ac:dyDescent="0.3">
      <c r="B239" s="230"/>
    </row>
    <row r="240" spans="2:2" x14ac:dyDescent="0.3">
      <c r="B240" s="230"/>
    </row>
    <row r="241" spans="2:2" x14ac:dyDescent="0.3">
      <c r="B241" s="230"/>
    </row>
    <row r="242" spans="2:2" x14ac:dyDescent="0.3">
      <c r="B242" s="230"/>
    </row>
    <row r="243" spans="2:2" x14ac:dyDescent="0.3">
      <c r="B243" s="230"/>
    </row>
    <row r="244" spans="2:2" x14ac:dyDescent="0.3">
      <c r="B244" s="230"/>
    </row>
    <row r="245" spans="2:2" x14ac:dyDescent="0.3">
      <c r="B245" s="230"/>
    </row>
    <row r="246" spans="2:2" x14ac:dyDescent="0.3">
      <c r="B246" s="230"/>
    </row>
    <row r="247" spans="2:2" x14ac:dyDescent="0.3">
      <c r="B247" s="230"/>
    </row>
    <row r="248" spans="2:2" x14ac:dyDescent="0.3">
      <c r="B248" s="230"/>
    </row>
    <row r="249" spans="2:2" x14ac:dyDescent="0.3">
      <c r="B249" s="230"/>
    </row>
    <row r="250" spans="2:2" x14ac:dyDescent="0.3">
      <c r="B250" s="230"/>
    </row>
    <row r="251" spans="2:2" x14ac:dyDescent="0.3">
      <c r="B251" s="230"/>
    </row>
    <row r="252" spans="2:2" x14ac:dyDescent="0.3">
      <c r="B252" s="230"/>
    </row>
    <row r="253" spans="2:2" x14ac:dyDescent="0.3">
      <c r="B253" s="230"/>
    </row>
    <row r="254" spans="2:2" x14ac:dyDescent="0.3">
      <c r="B254" s="230"/>
    </row>
    <row r="255" spans="2:2" x14ac:dyDescent="0.3">
      <c r="B255" s="230"/>
    </row>
    <row r="256" spans="2:2" x14ac:dyDescent="0.3">
      <c r="B256" s="230"/>
    </row>
    <row r="257" spans="2:2" x14ac:dyDescent="0.3">
      <c r="B257" s="230"/>
    </row>
    <row r="258" spans="2:2" x14ac:dyDescent="0.3">
      <c r="B258" s="230"/>
    </row>
    <row r="259" spans="2:2" x14ac:dyDescent="0.3">
      <c r="B259" s="230"/>
    </row>
    <row r="260" spans="2:2" x14ac:dyDescent="0.3">
      <c r="B260" s="230"/>
    </row>
  </sheetData>
  <sheetProtection algorithmName="SHA-512" hashValue="+8mUpxsnvlJeWpz2dJ6gutICWHMX3Z3GB9fMrN+Css6X6VMl8saNxZIA0El5UMYrKRfLqhTA9qyhuhMqhogTrw==" saltValue="9vTGi6WULDClPkTIbl4ZNg==" spinCount="100000" sheet="1" sort="0"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0"/>
  <sheetViews>
    <sheetView workbookViewId="0">
      <selection activeCell="K1" sqref="K1:O1048576"/>
    </sheetView>
  </sheetViews>
  <sheetFormatPr baseColWidth="10" defaultRowHeight="13.5" x14ac:dyDescent="0.3"/>
  <cols>
    <col min="1" max="1" width="5.42578125" style="35" customWidth="1"/>
    <col min="2" max="2" width="9.28515625" style="33" customWidth="1"/>
    <col min="3" max="3" width="9.28515625" style="44" customWidth="1"/>
    <col min="4" max="4" width="9.28515625" style="43" customWidth="1"/>
    <col min="5" max="5" width="9.28515625" style="42" customWidth="1"/>
    <col min="6" max="6" width="9.28515625" style="41" customWidth="1"/>
    <col min="7" max="7" width="9.28515625" style="38" customWidth="1"/>
    <col min="8" max="8" width="9.28515625" style="40" customWidth="1"/>
    <col min="9" max="9" width="9.28515625" style="39" customWidth="1"/>
    <col min="10" max="10" width="9.28515625" style="167" customWidth="1"/>
    <col min="11" max="11" width="6.28515625" style="37" hidden="1" customWidth="1"/>
    <col min="12" max="12" width="3.140625" style="36" hidden="1" customWidth="1"/>
    <col min="13" max="13" width="7" style="35" hidden="1" customWidth="1"/>
    <col min="14" max="14" width="7" style="34" hidden="1" customWidth="1"/>
    <col min="15" max="15" width="11.42578125" style="33" hidden="1" customWidth="1"/>
    <col min="16" max="16384" width="11.42578125" style="33"/>
  </cols>
  <sheetData>
    <row r="1" spans="1:14" s="53" customFormat="1" x14ac:dyDescent="0.3">
      <c r="A1" s="38"/>
      <c r="B1" s="50" t="s">
        <v>274</v>
      </c>
      <c r="C1" s="81"/>
      <c r="D1" s="50"/>
      <c r="E1" s="42"/>
      <c r="F1" s="42"/>
      <c r="G1" s="38"/>
      <c r="H1" s="121"/>
      <c r="I1" s="122"/>
      <c r="J1" s="167"/>
      <c r="K1" s="37"/>
      <c r="L1" s="36"/>
      <c r="M1" s="50"/>
      <c r="N1" s="34"/>
    </row>
    <row r="2" spans="1:14" s="53" customFormat="1" x14ac:dyDescent="0.3">
      <c r="A2" s="38"/>
      <c r="B2" s="179">
        <v>43539</v>
      </c>
      <c r="C2" s="51"/>
      <c r="D2" s="50"/>
      <c r="E2" s="42"/>
      <c r="F2" s="42"/>
      <c r="G2" s="38"/>
      <c r="H2" s="121"/>
      <c r="I2" s="122"/>
      <c r="J2" s="167"/>
      <c r="K2" s="37"/>
      <c r="L2" s="36"/>
      <c r="M2" s="65"/>
      <c r="N2" s="34"/>
    </row>
    <row r="3" spans="1:14" s="53" customFormat="1" x14ac:dyDescent="0.3">
      <c r="A3" s="38"/>
      <c r="B3" s="80"/>
      <c r="C3" s="51"/>
      <c r="D3" s="50"/>
      <c r="E3" s="42"/>
      <c r="F3" s="42"/>
      <c r="G3" s="38"/>
      <c r="H3" s="121"/>
      <c r="I3" s="122"/>
      <c r="J3" s="167"/>
      <c r="K3" s="37"/>
      <c r="L3" s="36"/>
      <c r="M3" s="65"/>
      <c r="N3" s="34"/>
    </row>
    <row r="4" spans="1:14" s="53" customFormat="1" x14ac:dyDescent="0.3">
      <c r="A4" s="38"/>
      <c r="B4" s="80"/>
      <c r="C4" s="51"/>
      <c r="D4" s="50"/>
      <c r="E4" s="42"/>
      <c r="F4" s="42"/>
      <c r="G4" s="38"/>
      <c r="H4" s="121"/>
      <c r="I4" s="122"/>
      <c r="J4" s="167"/>
      <c r="K4" s="37"/>
      <c r="L4" s="36"/>
      <c r="M4" s="65"/>
      <c r="N4" s="34"/>
    </row>
    <row r="5" spans="1:14" ht="14.25" x14ac:dyDescent="0.3">
      <c r="B5" s="74"/>
      <c r="C5" s="66"/>
      <c r="D5" s="57"/>
      <c r="E5" s="65"/>
      <c r="F5" s="62"/>
      <c r="G5" s="79"/>
      <c r="H5" s="290"/>
      <c r="I5" s="291"/>
      <c r="J5" s="291"/>
      <c r="K5" s="78"/>
      <c r="L5" s="77"/>
      <c r="M5" s="73"/>
      <c r="N5" s="72"/>
    </row>
    <row r="6" spans="1:14" ht="13.5" customHeight="1" x14ac:dyDescent="0.3">
      <c r="B6" s="74"/>
      <c r="C6" s="71"/>
      <c r="D6" s="57"/>
      <c r="E6" s="71" t="s">
        <v>38</v>
      </c>
      <c r="F6" s="62"/>
      <c r="G6" s="69">
        <f>+SUBTOTAL(101,G11:G10003)</f>
        <v>206.98</v>
      </c>
      <c r="H6" s="70">
        <f>+SUBTOTAL(101,H11:H10003)</f>
        <v>53.668939999999999</v>
      </c>
      <c r="I6" s="69">
        <f>+SUBTOTAL(101,I11:I10003)</f>
        <v>3.18</v>
      </c>
      <c r="J6" s="168">
        <f>+SUBTOTAL(101,J11:J10003)</f>
        <v>330.96619999999996</v>
      </c>
      <c r="K6" s="76"/>
      <c r="L6" s="67"/>
      <c r="M6" s="73"/>
      <c r="N6" s="72"/>
    </row>
    <row r="7" spans="1:14" ht="13.5" customHeight="1" x14ac:dyDescent="0.3">
      <c r="B7" s="74"/>
      <c r="C7" s="71"/>
      <c r="D7" s="57"/>
      <c r="E7" s="71" t="s">
        <v>33</v>
      </c>
      <c r="F7" s="62"/>
      <c r="G7" s="69">
        <f>+SUBTOTAL(102,G11:G1002)</f>
        <v>50</v>
      </c>
      <c r="H7" s="69">
        <f>+SUBTOTAL(102,H11:H1002)</f>
        <v>50</v>
      </c>
      <c r="I7" s="69">
        <f>+SUBTOTAL(102,I11:I1002)</f>
        <v>50</v>
      </c>
      <c r="J7" s="169">
        <f>+SUBTOTAL(102,J11:J1002)</f>
        <v>50</v>
      </c>
      <c r="K7" s="68"/>
      <c r="L7" s="75"/>
      <c r="M7" s="73"/>
      <c r="N7" s="72"/>
    </row>
    <row r="8" spans="1:14" ht="13.5" customHeight="1" x14ac:dyDescent="0.3">
      <c r="B8" s="74"/>
      <c r="C8" s="71"/>
      <c r="D8" s="57"/>
      <c r="E8" s="71" t="s">
        <v>19</v>
      </c>
      <c r="F8" s="62"/>
      <c r="G8" s="69">
        <f>+SUBTOTAL(105,G11:G10003)</f>
        <v>37</v>
      </c>
      <c r="H8" s="70">
        <f>+SUBTOTAL(105,H11:H10003)</f>
        <v>39.851999999999997</v>
      </c>
      <c r="I8" s="69">
        <f>+SUBTOTAL(105,I11:I10003)</f>
        <v>1</v>
      </c>
      <c r="J8" s="169">
        <f>+SUBTOTAL(105,J11:J10003)</f>
        <v>273.36</v>
      </c>
      <c r="K8" s="68"/>
      <c r="L8" s="67"/>
      <c r="M8" s="73"/>
      <c r="N8" s="72"/>
    </row>
    <row r="9" spans="1:14" ht="13.5" customHeight="1" x14ac:dyDescent="0.3">
      <c r="B9" s="56"/>
      <c r="C9" s="71"/>
      <c r="D9" s="57"/>
      <c r="E9" s="71" t="s">
        <v>20</v>
      </c>
      <c r="F9" s="62"/>
      <c r="G9" s="69">
        <f>+SUBTOTAL(104,G11:G10003)</f>
        <v>305</v>
      </c>
      <c r="H9" s="70">
        <f>+SUBTOTAL(104,H11:H10003)</f>
        <v>62.893000000000001</v>
      </c>
      <c r="I9" s="69">
        <f>+SUBTOTAL(104,I11:I10003)</f>
        <v>6</v>
      </c>
      <c r="J9" s="169">
        <f>+SUBTOTAL(104,J11:J10003)</f>
        <v>451.60500000000002</v>
      </c>
      <c r="K9" s="68"/>
      <c r="L9" s="67"/>
      <c r="M9" s="58"/>
      <c r="N9" s="57"/>
    </row>
    <row r="10" spans="1:14" s="56" customFormat="1" x14ac:dyDescent="0.3">
      <c r="A10" s="57" t="s">
        <v>44</v>
      </c>
      <c r="B10" s="58" t="s">
        <v>42</v>
      </c>
      <c r="C10" s="66" t="s">
        <v>41</v>
      </c>
      <c r="D10" s="57" t="s">
        <v>43</v>
      </c>
      <c r="E10" s="65" t="s">
        <v>8</v>
      </c>
      <c r="F10" s="64" t="s">
        <v>9</v>
      </c>
      <c r="G10" s="62" t="s">
        <v>10</v>
      </c>
      <c r="H10" s="63" t="s">
        <v>23</v>
      </c>
      <c r="I10" s="62" t="s">
        <v>24</v>
      </c>
      <c r="J10" s="170" t="s">
        <v>22</v>
      </c>
      <c r="K10" s="60" t="s">
        <v>399</v>
      </c>
      <c r="L10" s="59"/>
      <c r="M10" s="58" t="s">
        <v>400</v>
      </c>
      <c r="N10" s="57"/>
    </row>
    <row r="11" spans="1:14" x14ac:dyDescent="0.3">
      <c r="A11" s="35">
        <v>1</v>
      </c>
      <c r="B11" s="54">
        <v>110001</v>
      </c>
      <c r="C11" s="44">
        <v>92795</v>
      </c>
      <c r="D11" s="43" t="s">
        <v>336</v>
      </c>
      <c r="E11" s="42">
        <v>41609</v>
      </c>
      <c r="F11" s="41">
        <v>42979</v>
      </c>
      <c r="G11" s="38">
        <v>305</v>
      </c>
      <c r="H11" s="40">
        <v>57.566000000000003</v>
      </c>
      <c r="I11" s="39">
        <v>3</v>
      </c>
      <c r="J11" s="171">
        <v>451.60500000000002</v>
      </c>
      <c r="K11" s="55">
        <v>2210</v>
      </c>
      <c r="M11" s="45" t="str">
        <f>+LOOKUP(B11,COD_FIN!C$5:C$60,COD_FIN!B$5:B$60)</f>
        <v>HEP</v>
      </c>
      <c r="N11" s="45"/>
    </row>
    <row r="12" spans="1:14" x14ac:dyDescent="0.3">
      <c r="A12" s="35">
        <f t="shared" ref="A12:A35" si="0">+A11+1</f>
        <v>2</v>
      </c>
      <c r="B12" s="54">
        <v>104890001</v>
      </c>
      <c r="C12" s="44">
        <v>84750</v>
      </c>
      <c r="D12" s="43" t="s">
        <v>176</v>
      </c>
      <c r="E12" s="42">
        <v>40878</v>
      </c>
      <c r="F12" s="41">
        <v>42856</v>
      </c>
      <c r="G12" s="38">
        <v>288</v>
      </c>
      <c r="H12" s="40">
        <v>61.27</v>
      </c>
      <c r="I12" s="39">
        <v>4</v>
      </c>
      <c r="J12" s="171">
        <v>418.625</v>
      </c>
      <c r="K12" s="55">
        <v>676.01</v>
      </c>
      <c r="M12" s="45" t="str">
        <f>+LOOKUP(B12,COD_FIN!C$5:C$60,COD_FIN!B$5:B$60)</f>
        <v>HPQ</v>
      </c>
    </row>
    <row r="13" spans="1:14" x14ac:dyDescent="0.3">
      <c r="A13" s="35">
        <f t="shared" si="0"/>
        <v>3</v>
      </c>
      <c r="B13" s="54">
        <v>104890001</v>
      </c>
      <c r="C13" s="44">
        <v>95339</v>
      </c>
      <c r="D13" s="43" t="s">
        <v>332</v>
      </c>
      <c r="E13" s="42">
        <v>41671</v>
      </c>
      <c r="F13" s="41">
        <v>42887</v>
      </c>
      <c r="G13" s="38">
        <v>244</v>
      </c>
      <c r="H13" s="40">
        <v>50.22</v>
      </c>
      <c r="I13" s="39">
        <v>2</v>
      </c>
      <c r="J13" s="171">
        <v>400.77499999999998</v>
      </c>
      <c r="K13" s="55">
        <v>870.01</v>
      </c>
      <c r="M13" s="45" t="str">
        <f>+LOOKUP(B13,COD_FIN!C$5:C$60,COD_FIN!B$5:B$60)</f>
        <v>HPQ</v>
      </c>
    </row>
    <row r="14" spans="1:14" x14ac:dyDescent="0.3">
      <c r="A14" s="35">
        <f t="shared" si="0"/>
        <v>4</v>
      </c>
      <c r="B14" s="54">
        <v>104890001</v>
      </c>
      <c r="C14" s="44">
        <v>95371</v>
      </c>
      <c r="D14" s="43" t="s">
        <v>336</v>
      </c>
      <c r="E14" s="42">
        <v>41791</v>
      </c>
      <c r="F14" s="41">
        <v>42948</v>
      </c>
      <c r="G14" s="38">
        <v>169</v>
      </c>
      <c r="H14" s="40">
        <v>50.573</v>
      </c>
      <c r="I14" s="39">
        <v>2</v>
      </c>
      <c r="J14" s="171">
        <v>398.99</v>
      </c>
      <c r="K14" s="55">
        <v>910.01</v>
      </c>
      <c r="M14" s="45" t="str">
        <f>+LOOKUP(B14,COD_FIN!C$5:C$60,COD_FIN!B$5:B$60)</f>
        <v>HPQ</v>
      </c>
    </row>
    <row r="15" spans="1:14" x14ac:dyDescent="0.3">
      <c r="A15" s="35">
        <f t="shared" si="0"/>
        <v>5</v>
      </c>
      <c r="B15" s="54">
        <v>104890001</v>
      </c>
      <c r="C15" s="44">
        <v>81030</v>
      </c>
      <c r="D15" s="43" t="s">
        <v>176</v>
      </c>
      <c r="E15" s="42">
        <v>40238</v>
      </c>
      <c r="F15" s="41">
        <v>42887</v>
      </c>
      <c r="G15" s="38">
        <v>238</v>
      </c>
      <c r="H15" s="40">
        <v>59.95</v>
      </c>
      <c r="I15" s="39">
        <v>6</v>
      </c>
      <c r="J15" s="171">
        <v>397.46</v>
      </c>
      <c r="K15" s="55">
        <v>523.01</v>
      </c>
      <c r="M15" s="45" t="str">
        <f>+LOOKUP(B15,COD_FIN!C$5:C$60,COD_FIN!B$5:B$60)</f>
        <v>HPQ</v>
      </c>
    </row>
    <row r="16" spans="1:14" x14ac:dyDescent="0.3">
      <c r="A16" s="35">
        <f t="shared" si="0"/>
        <v>6</v>
      </c>
      <c r="B16" s="54">
        <v>104890001</v>
      </c>
      <c r="C16" s="44">
        <v>95362</v>
      </c>
      <c r="D16" s="43" t="s">
        <v>332</v>
      </c>
      <c r="E16" s="42">
        <v>41760</v>
      </c>
      <c r="F16" s="41">
        <v>42887</v>
      </c>
      <c r="G16" s="38">
        <v>238</v>
      </c>
      <c r="H16" s="40">
        <v>49.540999999999997</v>
      </c>
      <c r="I16" s="39">
        <v>2</v>
      </c>
      <c r="J16" s="171">
        <v>384.88</v>
      </c>
      <c r="K16" s="55">
        <v>899</v>
      </c>
      <c r="M16" s="45" t="str">
        <f>+LOOKUP(B16,COD_FIN!C$5:C$60,COD_FIN!B$5:B$60)</f>
        <v>HPQ</v>
      </c>
    </row>
    <row r="17" spans="1:13" x14ac:dyDescent="0.3">
      <c r="A17" s="35">
        <f t="shared" si="0"/>
        <v>7</v>
      </c>
      <c r="B17" s="54">
        <v>104890001</v>
      </c>
      <c r="C17" s="44">
        <v>84755</v>
      </c>
      <c r="D17" s="43" t="s">
        <v>175</v>
      </c>
      <c r="E17" s="42">
        <v>40909</v>
      </c>
      <c r="F17" s="41">
        <v>42826</v>
      </c>
      <c r="G17" s="38">
        <v>262</v>
      </c>
      <c r="H17" s="40">
        <v>60.17</v>
      </c>
      <c r="I17" s="39">
        <v>4</v>
      </c>
      <c r="J17" s="171">
        <v>372.89499999999998</v>
      </c>
      <c r="K17" s="55">
        <v>682</v>
      </c>
      <c r="M17" s="45" t="str">
        <f>+LOOKUP(B17,COD_FIN!C$5:C$60,COD_FIN!B$5:B$60)</f>
        <v>HPQ</v>
      </c>
    </row>
    <row r="18" spans="1:13" x14ac:dyDescent="0.3">
      <c r="A18" s="35">
        <f t="shared" si="0"/>
        <v>8</v>
      </c>
      <c r="B18" s="54">
        <v>650002</v>
      </c>
      <c r="C18" s="44">
        <v>95496</v>
      </c>
      <c r="D18" s="43" t="s">
        <v>438</v>
      </c>
      <c r="E18" s="42">
        <v>41730</v>
      </c>
      <c r="F18" s="41">
        <v>43160</v>
      </c>
      <c r="G18" s="38">
        <v>305</v>
      </c>
      <c r="H18" s="40">
        <v>54.67</v>
      </c>
      <c r="I18" s="39">
        <v>3</v>
      </c>
      <c r="J18" s="171">
        <v>371.875</v>
      </c>
      <c r="K18" s="55">
        <v>199</v>
      </c>
      <c r="M18" s="45" t="str">
        <f>+LOOKUP(B18,COD_FIN!C$5:C$60,COD_FIN!B$5:B$60)</f>
        <v>HRV</v>
      </c>
    </row>
    <row r="19" spans="1:13" x14ac:dyDescent="0.3">
      <c r="A19" s="35">
        <f t="shared" si="0"/>
        <v>9</v>
      </c>
      <c r="B19" s="54">
        <v>1890029</v>
      </c>
      <c r="C19" s="44">
        <v>94497</v>
      </c>
      <c r="D19" s="43" t="s">
        <v>335</v>
      </c>
      <c r="E19" s="42">
        <v>41821</v>
      </c>
      <c r="F19" s="41">
        <v>42948</v>
      </c>
      <c r="G19" s="38">
        <v>305</v>
      </c>
      <c r="H19" s="40">
        <v>54.01</v>
      </c>
      <c r="I19" s="39">
        <v>2</v>
      </c>
      <c r="J19" s="171">
        <v>370.94</v>
      </c>
      <c r="K19" s="55">
        <v>622</v>
      </c>
      <c r="M19" s="45" t="str">
        <f>+LOOKUP(B19,COD_FIN!C$5:C$60,COD_FIN!B$5:B$60)</f>
        <v>HPL</v>
      </c>
    </row>
    <row r="20" spans="1:13" x14ac:dyDescent="0.3">
      <c r="A20" s="35">
        <f t="shared" si="0"/>
        <v>10</v>
      </c>
      <c r="B20" s="54">
        <v>104890001</v>
      </c>
      <c r="C20" s="44">
        <v>89181</v>
      </c>
      <c r="D20" s="43" t="s">
        <v>332</v>
      </c>
      <c r="E20" s="42">
        <v>41214</v>
      </c>
      <c r="F20" s="41">
        <v>43009</v>
      </c>
      <c r="G20" s="38">
        <v>123</v>
      </c>
      <c r="H20" s="40">
        <v>51.5</v>
      </c>
      <c r="I20" s="39">
        <v>3</v>
      </c>
      <c r="J20" s="171">
        <v>368.56</v>
      </c>
      <c r="K20" s="55">
        <v>761.01</v>
      </c>
      <c r="M20" s="45" t="str">
        <f>+LOOKUP(B20,COD_FIN!C$5:C$60,COD_FIN!B$5:B$60)</f>
        <v>HPQ</v>
      </c>
    </row>
    <row r="21" spans="1:13" x14ac:dyDescent="0.3">
      <c r="A21" s="35">
        <f t="shared" si="0"/>
        <v>11</v>
      </c>
      <c r="B21" s="54">
        <v>104890001</v>
      </c>
      <c r="C21" s="44">
        <v>90884</v>
      </c>
      <c r="D21" s="43" t="s">
        <v>332</v>
      </c>
      <c r="E21" s="42">
        <v>41365</v>
      </c>
      <c r="F21" s="41">
        <v>42979</v>
      </c>
      <c r="G21" s="38">
        <v>144</v>
      </c>
      <c r="H21" s="40">
        <v>51.911999999999999</v>
      </c>
      <c r="I21" s="39">
        <v>3</v>
      </c>
      <c r="J21" s="171">
        <v>368.39</v>
      </c>
      <c r="K21" s="55">
        <v>793.01</v>
      </c>
      <c r="M21" s="45" t="str">
        <f>+LOOKUP(B21,COD_FIN!C$5:C$60,COD_FIN!B$5:B$60)</f>
        <v>HPQ</v>
      </c>
    </row>
    <row r="22" spans="1:13" x14ac:dyDescent="0.3">
      <c r="A22" s="35">
        <f t="shared" si="0"/>
        <v>12</v>
      </c>
      <c r="B22" s="54">
        <v>1890029</v>
      </c>
      <c r="C22" s="44">
        <v>90163</v>
      </c>
      <c r="D22" s="43" t="s">
        <v>397</v>
      </c>
      <c r="E22" s="42">
        <v>41091</v>
      </c>
      <c r="F22" s="41">
        <v>43221</v>
      </c>
      <c r="G22" s="38">
        <v>191</v>
      </c>
      <c r="H22" s="40">
        <v>60.695999999999998</v>
      </c>
      <c r="I22" s="39">
        <v>5</v>
      </c>
      <c r="J22" s="171">
        <v>366.86</v>
      </c>
      <c r="K22" s="55">
        <v>542</v>
      </c>
      <c r="M22" s="45" t="str">
        <f>+LOOKUP(B22,COD_FIN!C$5:C$60,COD_FIN!B$5:B$60)</f>
        <v>HPL</v>
      </c>
    </row>
    <row r="23" spans="1:13" x14ac:dyDescent="0.3">
      <c r="A23" s="35">
        <f t="shared" si="0"/>
        <v>13</v>
      </c>
      <c r="B23" s="54">
        <v>104890001</v>
      </c>
      <c r="C23" s="44">
        <v>89074</v>
      </c>
      <c r="D23" s="43" t="s">
        <v>333</v>
      </c>
      <c r="E23" s="42">
        <v>41000</v>
      </c>
      <c r="F23" s="41">
        <v>42887</v>
      </c>
      <c r="G23" s="38">
        <v>251</v>
      </c>
      <c r="H23" s="40">
        <v>60.058999999999997</v>
      </c>
      <c r="I23" s="39">
        <v>4</v>
      </c>
      <c r="J23" s="171">
        <v>366.60500000000002</v>
      </c>
      <c r="K23" s="55">
        <v>701.01</v>
      </c>
      <c r="M23" s="45" t="str">
        <f>+LOOKUP(B23,COD_FIN!C$5:C$60,COD_FIN!B$5:B$60)</f>
        <v>HPQ</v>
      </c>
    </row>
    <row r="24" spans="1:13" x14ac:dyDescent="0.3">
      <c r="A24" s="35">
        <f t="shared" si="0"/>
        <v>14</v>
      </c>
      <c r="B24" s="54">
        <v>104890001</v>
      </c>
      <c r="C24" s="44">
        <v>81041</v>
      </c>
      <c r="D24" s="43" t="s">
        <v>176</v>
      </c>
      <c r="E24" s="42">
        <v>40269</v>
      </c>
      <c r="F24" s="41">
        <v>42887</v>
      </c>
      <c r="G24" s="38">
        <v>234</v>
      </c>
      <c r="H24" s="40">
        <v>59.186999999999998</v>
      </c>
      <c r="I24" s="39">
        <v>6</v>
      </c>
      <c r="J24" s="171">
        <v>358.87</v>
      </c>
      <c r="K24" s="55">
        <v>533</v>
      </c>
      <c r="M24" s="45" t="str">
        <f>+LOOKUP(B24,COD_FIN!C$5:C$60,COD_FIN!B$5:B$60)</f>
        <v>HPQ</v>
      </c>
    </row>
    <row r="25" spans="1:13" x14ac:dyDescent="0.3">
      <c r="A25" s="35">
        <f t="shared" si="0"/>
        <v>15</v>
      </c>
      <c r="B25" s="54">
        <v>104890001</v>
      </c>
      <c r="C25" s="44">
        <v>90929</v>
      </c>
      <c r="D25" s="43" t="s">
        <v>336</v>
      </c>
      <c r="E25" s="42">
        <v>41456</v>
      </c>
      <c r="F25" s="41">
        <v>42948</v>
      </c>
      <c r="G25" s="38">
        <v>183</v>
      </c>
      <c r="H25" s="40">
        <v>51.191000000000003</v>
      </c>
      <c r="I25" s="39">
        <v>2</v>
      </c>
      <c r="J25" s="171">
        <v>353.685</v>
      </c>
      <c r="K25" s="55">
        <v>822.01</v>
      </c>
      <c r="M25" s="45" t="str">
        <f>+LOOKUP(B25,COD_FIN!C$5:C$60,COD_FIN!B$5:B$60)</f>
        <v>HPQ</v>
      </c>
    </row>
    <row r="26" spans="1:13" x14ac:dyDescent="0.3">
      <c r="A26" s="35">
        <f t="shared" si="0"/>
        <v>16</v>
      </c>
      <c r="B26" s="54">
        <v>104890001</v>
      </c>
      <c r="C26" s="44">
        <v>90922</v>
      </c>
      <c r="D26" s="43" t="s">
        <v>336</v>
      </c>
      <c r="E26" s="42">
        <v>41426</v>
      </c>
      <c r="F26" s="41">
        <v>42917</v>
      </c>
      <c r="G26" s="38">
        <v>200</v>
      </c>
      <c r="H26" s="40">
        <v>53.957999999999998</v>
      </c>
      <c r="I26" s="39">
        <v>3</v>
      </c>
      <c r="J26" s="171">
        <v>352.83499999999998</v>
      </c>
      <c r="K26" s="55">
        <v>813</v>
      </c>
      <c r="M26" s="45" t="str">
        <f>+LOOKUP(B26,COD_FIN!C$5:C$60,COD_FIN!B$5:B$60)</f>
        <v>HPQ</v>
      </c>
    </row>
    <row r="27" spans="1:13" x14ac:dyDescent="0.3">
      <c r="A27" s="35">
        <f t="shared" si="0"/>
        <v>17</v>
      </c>
      <c r="B27" s="54">
        <v>104890001</v>
      </c>
      <c r="C27" s="44">
        <v>95343</v>
      </c>
      <c r="D27" s="43" t="s">
        <v>332</v>
      </c>
      <c r="E27" s="42">
        <v>41671</v>
      </c>
      <c r="F27" s="41">
        <v>42826</v>
      </c>
      <c r="G27" s="38">
        <v>290</v>
      </c>
      <c r="H27" s="40">
        <v>50.82</v>
      </c>
      <c r="I27" s="39">
        <v>2</v>
      </c>
      <c r="J27" s="171">
        <v>352.75</v>
      </c>
      <c r="K27" s="55">
        <v>874</v>
      </c>
      <c r="M27" s="45" t="str">
        <f>+LOOKUP(B27,COD_FIN!C$5:C$60,COD_FIN!B$5:B$60)</f>
        <v>HPQ</v>
      </c>
    </row>
    <row r="28" spans="1:13" x14ac:dyDescent="0.3">
      <c r="A28" s="35">
        <f t="shared" si="0"/>
        <v>18</v>
      </c>
      <c r="B28" s="54">
        <v>106500003</v>
      </c>
      <c r="C28" s="44">
        <v>96215</v>
      </c>
      <c r="D28" s="43" t="s">
        <v>335</v>
      </c>
      <c r="E28" s="42">
        <v>41671</v>
      </c>
      <c r="F28" s="41">
        <v>42917</v>
      </c>
      <c r="G28" s="38">
        <v>185</v>
      </c>
      <c r="H28" s="40">
        <v>53.741999999999997</v>
      </c>
      <c r="I28" s="39">
        <v>2</v>
      </c>
      <c r="J28" s="171">
        <v>348.07499999999999</v>
      </c>
      <c r="K28" s="55">
        <v>736</v>
      </c>
      <c r="M28" s="45" t="str">
        <f>+LOOKUP(B28,COD_FIN!C$5:C$60,COD_FIN!B$5:B$60)</f>
        <v>GMR</v>
      </c>
    </row>
    <row r="29" spans="1:13" x14ac:dyDescent="0.3">
      <c r="A29" s="35">
        <f t="shared" si="0"/>
        <v>19</v>
      </c>
      <c r="B29" s="54">
        <v>104890001</v>
      </c>
      <c r="C29" s="44">
        <v>90917</v>
      </c>
      <c r="D29" s="43" t="s">
        <v>336</v>
      </c>
      <c r="E29" s="42">
        <v>41426</v>
      </c>
      <c r="F29" s="41">
        <v>42917</v>
      </c>
      <c r="G29" s="38">
        <v>217</v>
      </c>
      <c r="H29" s="40">
        <v>57.552</v>
      </c>
      <c r="I29" s="39">
        <v>3</v>
      </c>
      <c r="J29" s="171">
        <v>347.05500000000001</v>
      </c>
      <c r="K29" s="55">
        <v>808.01</v>
      </c>
      <c r="M29" s="45" t="str">
        <f>+LOOKUP(B29,COD_FIN!C$5:C$60,COD_FIN!B$5:B$60)</f>
        <v>HPQ</v>
      </c>
    </row>
    <row r="30" spans="1:13" x14ac:dyDescent="0.3">
      <c r="A30" s="35">
        <f t="shared" si="0"/>
        <v>20</v>
      </c>
      <c r="B30" s="54">
        <v>104890001</v>
      </c>
      <c r="C30" s="44">
        <v>89118</v>
      </c>
      <c r="D30" s="43" t="s">
        <v>176</v>
      </c>
      <c r="E30" s="42">
        <v>41244</v>
      </c>
      <c r="F30" s="41">
        <v>43070</v>
      </c>
      <c r="G30" s="38">
        <v>56</v>
      </c>
      <c r="H30" s="40">
        <v>50.591999999999999</v>
      </c>
      <c r="I30" s="39">
        <v>4</v>
      </c>
      <c r="J30" s="171">
        <v>342.29500000000002</v>
      </c>
      <c r="K30" s="55">
        <v>764.01</v>
      </c>
      <c r="M30" s="45" t="str">
        <f>+LOOKUP(B30,COD_FIN!C$5:C$60,COD_FIN!B$5:B$60)</f>
        <v>HPQ</v>
      </c>
    </row>
    <row r="31" spans="1:13" x14ac:dyDescent="0.3">
      <c r="A31" s="35">
        <f t="shared" si="0"/>
        <v>21</v>
      </c>
      <c r="B31" s="54">
        <v>104890001</v>
      </c>
      <c r="C31" s="44">
        <v>95361</v>
      </c>
      <c r="D31" s="43" t="s">
        <v>336</v>
      </c>
      <c r="E31" s="42">
        <v>41730</v>
      </c>
      <c r="F31" s="41">
        <v>42887</v>
      </c>
      <c r="G31" s="38">
        <v>248</v>
      </c>
      <c r="H31" s="40">
        <v>53.737000000000002</v>
      </c>
      <c r="I31" s="39">
        <v>2</v>
      </c>
      <c r="J31" s="171">
        <v>339.745</v>
      </c>
      <c r="K31" s="55">
        <v>897.01</v>
      </c>
      <c r="M31" s="45" t="str">
        <f>+LOOKUP(B31,COD_FIN!C$5:C$60,COD_FIN!B$5:B$60)</f>
        <v>HPQ</v>
      </c>
    </row>
    <row r="32" spans="1:13" x14ac:dyDescent="0.3">
      <c r="A32" s="35">
        <f t="shared" si="0"/>
        <v>22</v>
      </c>
      <c r="B32" s="54">
        <v>110001</v>
      </c>
      <c r="C32" s="44">
        <v>96015</v>
      </c>
      <c r="D32" s="43" t="s">
        <v>335</v>
      </c>
      <c r="E32" s="42">
        <v>41821</v>
      </c>
      <c r="F32" s="41">
        <v>43252</v>
      </c>
      <c r="G32" s="38">
        <v>104</v>
      </c>
      <c r="H32" s="40">
        <v>52.415999999999997</v>
      </c>
      <c r="I32" s="39">
        <v>3</v>
      </c>
      <c r="J32" s="171">
        <v>331.33</v>
      </c>
      <c r="K32" s="55">
        <v>2268</v>
      </c>
      <c r="M32" s="45" t="str">
        <f>+LOOKUP(B32,COD_FIN!C$5:C$60,COD_FIN!B$5:B$60)</f>
        <v>HEP</v>
      </c>
    </row>
    <row r="33" spans="1:13" x14ac:dyDescent="0.3">
      <c r="A33" s="35">
        <f t="shared" si="0"/>
        <v>23</v>
      </c>
      <c r="B33" s="54">
        <v>104890001</v>
      </c>
      <c r="C33" s="44">
        <v>90875</v>
      </c>
      <c r="D33" s="43" t="s">
        <v>336</v>
      </c>
      <c r="E33" s="42">
        <v>41334</v>
      </c>
      <c r="F33" s="41">
        <v>42887</v>
      </c>
      <c r="G33" s="38">
        <v>254</v>
      </c>
      <c r="H33" s="40">
        <v>56.76</v>
      </c>
      <c r="I33" s="39">
        <v>3</v>
      </c>
      <c r="J33" s="171">
        <v>329.63</v>
      </c>
      <c r="K33" s="55">
        <v>782.01</v>
      </c>
      <c r="M33" s="45" t="str">
        <f>+LOOKUP(B33,COD_FIN!C$5:C$60,COD_FIN!B$5:B$60)</f>
        <v>HPQ</v>
      </c>
    </row>
    <row r="34" spans="1:13" x14ac:dyDescent="0.3">
      <c r="A34" s="35">
        <f t="shared" si="0"/>
        <v>24</v>
      </c>
      <c r="B34" s="54">
        <v>104890001</v>
      </c>
      <c r="C34" s="44">
        <v>95360</v>
      </c>
      <c r="D34" s="43" t="s">
        <v>332</v>
      </c>
      <c r="E34" s="42">
        <v>41730</v>
      </c>
      <c r="F34" s="41">
        <v>43009</v>
      </c>
      <c r="G34" s="38">
        <v>132</v>
      </c>
      <c r="H34" s="40">
        <v>45.837000000000003</v>
      </c>
      <c r="I34" s="39">
        <v>2</v>
      </c>
      <c r="J34" s="171">
        <v>325.20999999999998</v>
      </c>
      <c r="K34" s="55">
        <v>896.01</v>
      </c>
      <c r="M34" s="45" t="str">
        <f>+LOOKUP(B34,COD_FIN!C$5:C$60,COD_FIN!B$5:B$60)</f>
        <v>HPQ</v>
      </c>
    </row>
    <row r="35" spans="1:13" x14ac:dyDescent="0.3">
      <c r="A35" s="35">
        <f t="shared" si="0"/>
        <v>25</v>
      </c>
      <c r="B35" s="54">
        <v>104890001</v>
      </c>
      <c r="C35" s="44">
        <v>81116</v>
      </c>
      <c r="D35" s="43" t="s">
        <v>176</v>
      </c>
      <c r="E35" s="42">
        <v>40544</v>
      </c>
      <c r="F35" s="41">
        <v>43101</v>
      </c>
      <c r="G35" s="38">
        <v>37</v>
      </c>
      <c r="H35" s="40">
        <v>57.5</v>
      </c>
      <c r="I35" s="39">
        <v>6</v>
      </c>
      <c r="J35" s="171">
        <v>323.935</v>
      </c>
      <c r="K35" s="55">
        <v>588</v>
      </c>
      <c r="M35" s="45" t="str">
        <f>+LOOKUP(B35,COD_FIN!C$5:C$60,COD_FIN!B$5:B$60)</f>
        <v>HPQ</v>
      </c>
    </row>
    <row r="36" spans="1:13" x14ac:dyDescent="0.3">
      <c r="A36" s="38">
        <v>26</v>
      </c>
      <c r="B36" s="54">
        <v>104890001</v>
      </c>
      <c r="C36" s="44">
        <v>81482</v>
      </c>
      <c r="D36" s="43" t="s">
        <v>176</v>
      </c>
      <c r="E36" s="42">
        <v>40634</v>
      </c>
      <c r="F36" s="41">
        <v>43009</v>
      </c>
      <c r="G36" s="38">
        <v>133</v>
      </c>
      <c r="H36" s="40">
        <v>60.631999999999998</v>
      </c>
      <c r="I36" s="39">
        <v>5</v>
      </c>
      <c r="J36" s="171">
        <v>320.36500000000001</v>
      </c>
      <c r="K36" s="37">
        <v>629.01</v>
      </c>
      <c r="M36" s="45" t="str">
        <f>+LOOKUP(B36,COD_FIN!C$5:C$60,COD_FIN!B$5:B$60)</f>
        <v>HPQ</v>
      </c>
    </row>
    <row r="37" spans="1:13" x14ac:dyDescent="0.3">
      <c r="A37" s="38">
        <f t="shared" ref="A37:A60" si="1">A36+1</f>
        <v>27</v>
      </c>
      <c r="B37" s="54">
        <v>104890001</v>
      </c>
      <c r="C37" s="44">
        <v>89141</v>
      </c>
      <c r="D37" s="43" t="s">
        <v>333</v>
      </c>
      <c r="E37" s="42">
        <v>41091</v>
      </c>
      <c r="F37" s="41">
        <v>42856</v>
      </c>
      <c r="G37" s="38">
        <v>274</v>
      </c>
      <c r="H37" s="40">
        <v>53.737000000000002</v>
      </c>
      <c r="I37" s="39">
        <v>3</v>
      </c>
      <c r="J37" s="171">
        <v>317.89999999999998</v>
      </c>
      <c r="K37" s="37">
        <v>728.01</v>
      </c>
      <c r="M37" s="45" t="str">
        <f>+LOOKUP(B37,COD_FIN!C$5:C$60,COD_FIN!B$5:B$60)</f>
        <v>HPQ</v>
      </c>
    </row>
    <row r="38" spans="1:13" x14ac:dyDescent="0.3">
      <c r="A38" s="38">
        <f t="shared" si="1"/>
        <v>28</v>
      </c>
      <c r="B38" s="54">
        <v>104890001</v>
      </c>
      <c r="C38" s="44">
        <v>90938</v>
      </c>
      <c r="D38" s="43" t="s">
        <v>176</v>
      </c>
      <c r="E38" s="42">
        <v>40603</v>
      </c>
      <c r="F38" s="41">
        <v>42917</v>
      </c>
      <c r="G38" s="38">
        <v>216</v>
      </c>
      <c r="H38" s="40">
        <v>60.822000000000003</v>
      </c>
      <c r="I38" s="39">
        <v>5</v>
      </c>
      <c r="J38" s="171">
        <v>317.13499999999999</v>
      </c>
      <c r="K38" s="37">
        <v>610.01</v>
      </c>
      <c r="M38" s="45" t="str">
        <f>+LOOKUP(B38,COD_FIN!C$5:C$60,COD_FIN!B$5:B$60)</f>
        <v>HPQ</v>
      </c>
    </row>
    <row r="39" spans="1:13" x14ac:dyDescent="0.3">
      <c r="A39" s="38">
        <f t="shared" si="1"/>
        <v>29</v>
      </c>
      <c r="B39" s="54">
        <v>104890001</v>
      </c>
      <c r="C39" s="44">
        <v>95375</v>
      </c>
      <c r="D39" s="43" t="s">
        <v>336</v>
      </c>
      <c r="E39" s="42">
        <v>41791</v>
      </c>
      <c r="F39" s="41">
        <v>43009</v>
      </c>
      <c r="G39" s="38">
        <v>105</v>
      </c>
      <c r="H39" s="40">
        <v>46.718000000000004</v>
      </c>
      <c r="I39" s="39">
        <v>2</v>
      </c>
      <c r="J39" s="171">
        <v>316.28500000000003</v>
      </c>
      <c r="K39" s="37">
        <v>915</v>
      </c>
      <c r="M39" s="45" t="str">
        <f>+LOOKUP(B39,COD_FIN!C$5:C$60,COD_FIN!B$5:B$60)</f>
        <v>HPQ</v>
      </c>
    </row>
    <row r="40" spans="1:13" x14ac:dyDescent="0.3">
      <c r="A40" s="38">
        <f t="shared" si="1"/>
        <v>30</v>
      </c>
      <c r="B40" s="54">
        <v>104890001</v>
      </c>
      <c r="C40" s="44">
        <v>89075</v>
      </c>
      <c r="D40" s="43" t="s">
        <v>176</v>
      </c>
      <c r="E40" s="42">
        <v>41000</v>
      </c>
      <c r="F40" s="41">
        <v>42887</v>
      </c>
      <c r="G40" s="38">
        <v>236</v>
      </c>
      <c r="H40" s="40">
        <v>58.423999999999999</v>
      </c>
      <c r="I40" s="39">
        <v>4</v>
      </c>
      <c r="J40" s="171">
        <v>316.2</v>
      </c>
      <c r="K40" s="37">
        <v>702.01</v>
      </c>
      <c r="M40" s="45" t="str">
        <f>+LOOKUP(B40,COD_FIN!C$5:C$60,COD_FIN!B$5:B$60)</f>
        <v>HPQ</v>
      </c>
    </row>
    <row r="41" spans="1:13" x14ac:dyDescent="0.3">
      <c r="A41" s="38">
        <f t="shared" si="1"/>
        <v>31</v>
      </c>
      <c r="B41" s="54">
        <v>190001</v>
      </c>
      <c r="C41" s="44">
        <v>100934</v>
      </c>
      <c r="D41" s="43" t="s">
        <v>439</v>
      </c>
      <c r="E41" s="42">
        <v>42217</v>
      </c>
      <c r="F41" s="41">
        <v>43435</v>
      </c>
      <c r="G41" s="38">
        <v>51</v>
      </c>
      <c r="H41" s="40">
        <v>40.097999999999999</v>
      </c>
      <c r="I41" s="39">
        <v>2</v>
      </c>
      <c r="J41" s="171">
        <v>310.505</v>
      </c>
      <c r="K41" s="37">
        <v>1336</v>
      </c>
      <c r="M41" s="45" t="str">
        <f>+LOOKUP(B41,COD_FIN!C$5:C$60,COD_FIN!B$5:B$60)</f>
        <v>HRE</v>
      </c>
    </row>
    <row r="42" spans="1:13" x14ac:dyDescent="0.3">
      <c r="A42" s="38">
        <f t="shared" si="1"/>
        <v>32</v>
      </c>
      <c r="B42" s="54">
        <v>104890001</v>
      </c>
      <c r="C42" s="44">
        <v>95366</v>
      </c>
      <c r="D42" s="43" t="s">
        <v>332</v>
      </c>
      <c r="E42" s="42">
        <v>41760</v>
      </c>
      <c r="F42" s="41">
        <v>42948</v>
      </c>
      <c r="G42" s="38">
        <v>172</v>
      </c>
      <c r="H42" s="40">
        <v>47.689</v>
      </c>
      <c r="I42" s="39">
        <v>2</v>
      </c>
      <c r="J42" s="171">
        <v>303.79000000000002</v>
      </c>
      <c r="K42" s="37">
        <v>904</v>
      </c>
      <c r="M42" s="45" t="str">
        <f>+LOOKUP(B42,COD_FIN!C$5:C$60,COD_FIN!B$5:B$60)</f>
        <v>HPQ</v>
      </c>
    </row>
    <row r="43" spans="1:13" x14ac:dyDescent="0.3">
      <c r="A43" s="38">
        <f t="shared" si="1"/>
        <v>33</v>
      </c>
      <c r="B43" s="54">
        <v>104890001</v>
      </c>
      <c r="C43" s="44">
        <v>81479</v>
      </c>
      <c r="D43" s="43" t="s">
        <v>176</v>
      </c>
      <c r="E43" s="42">
        <v>40634</v>
      </c>
      <c r="F43" s="41">
        <v>42856</v>
      </c>
      <c r="G43" s="38">
        <v>262</v>
      </c>
      <c r="H43" s="40">
        <v>62.893000000000001</v>
      </c>
      <c r="I43" s="39">
        <v>5</v>
      </c>
      <c r="J43" s="171">
        <v>303.19499999999999</v>
      </c>
      <c r="K43" s="37">
        <v>626.01</v>
      </c>
      <c r="M43" s="45" t="str">
        <f>+LOOKUP(B43,COD_FIN!C$5:C$60,COD_FIN!B$5:B$60)</f>
        <v>HPQ</v>
      </c>
    </row>
    <row r="44" spans="1:13" x14ac:dyDescent="0.3">
      <c r="A44" s="38">
        <f t="shared" si="1"/>
        <v>34</v>
      </c>
      <c r="B44" s="54">
        <v>110001</v>
      </c>
      <c r="C44" s="44">
        <v>96036</v>
      </c>
      <c r="D44" s="43" t="s">
        <v>335</v>
      </c>
      <c r="E44" s="42">
        <v>41913</v>
      </c>
      <c r="F44" s="41">
        <v>42979</v>
      </c>
      <c r="G44" s="38">
        <v>284</v>
      </c>
      <c r="H44" s="40">
        <v>55.808</v>
      </c>
      <c r="I44" s="39">
        <v>2</v>
      </c>
      <c r="J44" s="171">
        <v>302.85500000000002</v>
      </c>
      <c r="K44" s="37">
        <v>2296</v>
      </c>
      <c r="M44" s="45" t="str">
        <f>+LOOKUP(B44,COD_FIN!C$5:C$60,COD_FIN!B$5:B$60)</f>
        <v>HEP</v>
      </c>
    </row>
    <row r="45" spans="1:13" x14ac:dyDescent="0.3">
      <c r="A45" s="38">
        <f t="shared" si="1"/>
        <v>35</v>
      </c>
      <c r="B45" s="54">
        <v>104890001</v>
      </c>
      <c r="C45" s="44">
        <v>95349</v>
      </c>
      <c r="D45" s="43" t="s">
        <v>332</v>
      </c>
      <c r="E45" s="42">
        <v>41699</v>
      </c>
      <c r="F45" s="41">
        <v>42887</v>
      </c>
      <c r="G45" s="38">
        <v>238</v>
      </c>
      <c r="H45" s="40">
        <v>49.031999999999996</v>
      </c>
      <c r="I45" s="39">
        <v>2</v>
      </c>
      <c r="J45" s="171">
        <v>300.98500000000001</v>
      </c>
      <c r="K45" s="37">
        <v>882.01</v>
      </c>
      <c r="M45" s="45" t="str">
        <f>+LOOKUP(B45,COD_FIN!C$5:C$60,COD_FIN!B$5:B$60)</f>
        <v>HPQ</v>
      </c>
    </row>
    <row r="46" spans="1:13" x14ac:dyDescent="0.3">
      <c r="A46" s="38">
        <f t="shared" si="1"/>
        <v>36</v>
      </c>
      <c r="B46" s="54">
        <v>102960001</v>
      </c>
      <c r="C46" s="44">
        <v>93150</v>
      </c>
      <c r="D46" s="43" t="s">
        <v>335</v>
      </c>
      <c r="E46" s="42">
        <v>41699</v>
      </c>
      <c r="F46" s="41">
        <v>43101</v>
      </c>
      <c r="G46" s="38">
        <v>296</v>
      </c>
      <c r="H46" s="40">
        <v>57.53</v>
      </c>
      <c r="I46" s="39">
        <v>3</v>
      </c>
      <c r="J46" s="171">
        <v>297.41500000000002</v>
      </c>
      <c r="K46" s="37">
        <v>516</v>
      </c>
      <c r="M46" s="45" t="str">
        <f>+LOOKUP(B46,COD_FIN!C$5:C$60,COD_FIN!B$5:B$60)</f>
        <v>HLM</v>
      </c>
    </row>
    <row r="47" spans="1:13" x14ac:dyDescent="0.3">
      <c r="A47" s="38">
        <f t="shared" si="1"/>
        <v>37</v>
      </c>
      <c r="B47" s="54">
        <v>110001</v>
      </c>
      <c r="C47" s="44">
        <v>80035</v>
      </c>
      <c r="D47" s="43" t="s">
        <v>440</v>
      </c>
      <c r="E47" s="42">
        <v>40483</v>
      </c>
      <c r="F47" s="41">
        <v>43160</v>
      </c>
      <c r="G47" s="38">
        <v>198</v>
      </c>
      <c r="H47" s="40">
        <v>59.64</v>
      </c>
      <c r="I47" s="39">
        <v>6</v>
      </c>
      <c r="J47" s="171">
        <v>296.64999999999998</v>
      </c>
      <c r="K47" s="37">
        <v>1794</v>
      </c>
      <c r="M47" s="45" t="str">
        <f>+LOOKUP(B47,COD_FIN!C$5:C$60,COD_FIN!B$5:B$60)</f>
        <v>HEP</v>
      </c>
    </row>
    <row r="48" spans="1:13" x14ac:dyDescent="0.3">
      <c r="A48" s="38">
        <f t="shared" si="1"/>
        <v>38</v>
      </c>
      <c r="B48" s="54">
        <v>104890001</v>
      </c>
      <c r="C48" s="44">
        <v>95332</v>
      </c>
      <c r="D48" s="43" t="s">
        <v>176</v>
      </c>
      <c r="E48" s="42">
        <v>41640</v>
      </c>
      <c r="F48" s="41">
        <v>42856</v>
      </c>
      <c r="G48" s="38">
        <v>263</v>
      </c>
      <c r="H48" s="40">
        <v>53.737000000000002</v>
      </c>
      <c r="I48" s="39">
        <v>2</v>
      </c>
      <c r="J48" s="171">
        <v>295.45999999999998</v>
      </c>
      <c r="K48" s="37">
        <v>862.01</v>
      </c>
      <c r="M48" s="45" t="str">
        <f>+LOOKUP(B48,COD_FIN!C$5:C$60,COD_FIN!B$5:B$60)</f>
        <v>HPQ</v>
      </c>
    </row>
    <row r="49" spans="1:13" x14ac:dyDescent="0.3">
      <c r="A49" s="38">
        <f t="shared" si="1"/>
        <v>39</v>
      </c>
      <c r="B49" s="54">
        <v>110001</v>
      </c>
      <c r="C49" s="44">
        <v>104029</v>
      </c>
      <c r="D49" s="43" t="s">
        <v>441</v>
      </c>
      <c r="E49" s="42">
        <v>42401</v>
      </c>
      <c r="F49" s="41">
        <v>43070</v>
      </c>
      <c r="G49" s="38">
        <v>290</v>
      </c>
      <c r="H49" s="40">
        <v>43.56</v>
      </c>
      <c r="I49" s="39">
        <v>1</v>
      </c>
      <c r="J49" s="171">
        <v>295.375</v>
      </c>
      <c r="K49" s="37">
        <v>2450</v>
      </c>
      <c r="M49" s="45" t="str">
        <f>+LOOKUP(B49,COD_FIN!C$5:C$60,COD_FIN!B$5:B$60)</f>
        <v>HEP</v>
      </c>
    </row>
    <row r="50" spans="1:13" x14ac:dyDescent="0.3">
      <c r="A50" s="38">
        <f t="shared" si="1"/>
        <v>40</v>
      </c>
      <c r="B50" s="54">
        <v>104890001</v>
      </c>
      <c r="C50" s="44">
        <v>81473</v>
      </c>
      <c r="D50" s="43" t="s">
        <v>176</v>
      </c>
      <c r="E50" s="42">
        <v>40603</v>
      </c>
      <c r="F50" s="41">
        <v>42979</v>
      </c>
      <c r="G50" s="38">
        <v>146</v>
      </c>
      <c r="H50" s="40">
        <v>59.115000000000002</v>
      </c>
      <c r="I50" s="39">
        <v>5</v>
      </c>
      <c r="J50" s="171">
        <v>293.25</v>
      </c>
      <c r="K50" s="37">
        <v>607</v>
      </c>
      <c r="M50" s="45" t="str">
        <f>+LOOKUP(B50,COD_FIN!C$5:C$60,COD_FIN!B$5:B$60)</f>
        <v>HPQ</v>
      </c>
    </row>
    <row r="51" spans="1:13" x14ac:dyDescent="0.3">
      <c r="A51" s="38">
        <f t="shared" si="1"/>
        <v>41</v>
      </c>
      <c r="B51" s="54">
        <v>102960001</v>
      </c>
      <c r="C51" s="44">
        <v>94443</v>
      </c>
      <c r="D51" s="43" t="s">
        <v>335</v>
      </c>
      <c r="E51" s="42">
        <v>41760</v>
      </c>
      <c r="F51" s="41">
        <v>43132</v>
      </c>
      <c r="G51" s="38">
        <v>285</v>
      </c>
      <c r="H51" s="40">
        <v>56.54</v>
      </c>
      <c r="I51" s="39">
        <v>3</v>
      </c>
      <c r="J51" s="171">
        <v>292.65499999999997</v>
      </c>
      <c r="K51" s="37">
        <v>526</v>
      </c>
      <c r="M51" s="45" t="str">
        <f>+LOOKUP(B51,COD_FIN!C$5:C$60,COD_FIN!B$5:B$60)</f>
        <v>HLM</v>
      </c>
    </row>
    <row r="52" spans="1:13" x14ac:dyDescent="0.3">
      <c r="A52" s="38">
        <f t="shared" si="1"/>
        <v>42</v>
      </c>
      <c r="B52" s="54">
        <v>104890001</v>
      </c>
      <c r="C52" s="44">
        <v>95355</v>
      </c>
      <c r="D52" s="43" t="s">
        <v>332</v>
      </c>
      <c r="E52" s="42">
        <v>41730</v>
      </c>
      <c r="F52" s="41">
        <v>42887</v>
      </c>
      <c r="G52" s="38">
        <v>238</v>
      </c>
      <c r="H52" s="40">
        <v>50.003999999999998</v>
      </c>
      <c r="I52" s="39">
        <v>2</v>
      </c>
      <c r="J52" s="171">
        <v>292.06</v>
      </c>
      <c r="K52" s="37">
        <v>891.01</v>
      </c>
      <c r="M52" s="45" t="str">
        <f>+LOOKUP(B52,COD_FIN!C$5:C$60,COD_FIN!B$5:B$60)</f>
        <v>HPQ</v>
      </c>
    </row>
    <row r="53" spans="1:13" x14ac:dyDescent="0.3">
      <c r="A53" s="38">
        <f t="shared" si="1"/>
        <v>43</v>
      </c>
      <c r="B53" s="54">
        <v>104890001</v>
      </c>
      <c r="C53" s="44">
        <v>90895</v>
      </c>
      <c r="D53" s="43" t="s">
        <v>336</v>
      </c>
      <c r="E53" s="42">
        <v>41395</v>
      </c>
      <c r="F53" s="41">
        <v>42917</v>
      </c>
      <c r="G53" s="38">
        <v>226</v>
      </c>
      <c r="H53" s="40">
        <v>57.988</v>
      </c>
      <c r="I53" s="39">
        <v>3</v>
      </c>
      <c r="J53" s="171">
        <v>285.60000000000002</v>
      </c>
      <c r="K53" s="37">
        <v>804.01</v>
      </c>
      <c r="M53" s="45" t="str">
        <f>+LOOKUP(B53,COD_FIN!C$5:C$60,COD_FIN!B$5:B$60)</f>
        <v>HPQ</v>
      </c>
    </row>
    <row r="54" spans="1:13" x14ac:dyDescent="0.3">
      <c r="A54" s="38">
        <f t="shared" si="1"/>
        <v>44</v>
      </c>
      <c r="B54" s="54">
        <v>109330001</v>
      </c>
      <c r="C54" s="44">
        <v>82195</v>
      </c>
      <c r="D54" s="43" t="s">
        <v>176</v>
      </c>
      <c r="E54" s="42">
        <v>40330</v>
      </c>
      <c r="F54" s="41">
        <v>42795</v>
      </c>
      <c r="G54" s="38">
        <v>59</v>
      </c>
      <c r="H54" s="40">
        <v>48.594000000000001</v>
      </c>
      <c r="I54" s="39">
        <v>5</v>
      </c>
      <c r="J54" s="171">
        <v>284.83499999999998</v>
      </c>
      <c r="K54" s="37">
        <v>4804</v>
      </c>
      <c r="M54" s="45" t="str">
        <f>+LOOKUP(B54,COD_FIN!C$5:C$60,COD_FIN!B$5:B$60)</f>
        <v>GPL</v>
      </c>
    </row>
    <row r="55" spans="1:13" x14ac:dyDescent="0.3">
      <c r="A55" s="38">
        <f t="shared" si="1"/>
        <v>45</v>
      </c>
      <c r="B55" s="54">
        <v>1910015</v>
      </c>
      <c r="C55" s="44">
        <v>101285</v>
      </c>
      <c r="D55" s="43" t="s">
        <v>335</v>
      </c>
      <c r="E55" s="42">
        <v>41609</v>
      </c>
      <c r="F55" s="41">
        <v>43221</v>
      </c>
      <c r="G55" s="38">
        <v>225</v>
      </c>
      <c r="H55" s="40">
        <v>52.537999999999997</v>
      </c>
      <c r="I55" s="39">
        <v>3</v>
      </c>
      <c r="J55" s="171">
        <v>281.435</v>
      </c>
      <c r="K55" s="37">
        <v>148.02000000000001</v>
      </c>
      <c r="M55" s="45" t="str">
        <f>+LOOKUP(B55,COD_FIN!C$5:C$60,COD_FIN!B$5:B$60)</f>
        <v>FGP</v>
      </c>
    </row>
    <row r="56" spans="1:13" x14ac:dyDescent="0.3">
      <c r="A56" s="38">
        <f t="shared" si="1"/>
        <v>46</v>
      </c>
      <c r="B56" s="54">
        <v>104890001</v>
      </c>
      <c r="C56" s="44">
        <v>95337</v>
      </c>
      <c r="D56" s="43" t="s">
        <v>332</v>
      </c>
      <c r="E56" s="42">
        <v>41640</v>
      </c>
      <c r="F56" s="41">
        <v>42826</v>
      </c>
      <c r="G56" s="38">
        <v>296</v>
      </c>
      <c r="H56" s="40">
        <v>50.05</v>
      </c>
      <c r="I56" s="39">
        <v>2</v>
      </c>
      <c r="J56" s="171">
        <v>280.41500000000002</v>
      </c>
      <c r="K56" s="37">
        <v>868.01</v>
      </c>
      <c r="M56" s="45" t="str">
        <f>+LOOKUP(B56,COD_FIN!C$5:C$60,COD_FIN!B$5:B$60)</f>
        <v>HPQ</v>
      </c>
    </row>
    <row r="57" spans="1:13" x14ac:dyDescent="0.3">
      <c r="A57" s="38">
        <f t="shared" si="1"/>
        <v>47</v>
      </c>
      <c r="B57" s="54">
        <v>104890001</v>
      </c>
      <c r="C57" s="44">
        <v>95397</v>
      </c>
      <c r="D57" s="43" t="s">
        <v>380</v>
      </c>
      <c r="E57" s="42">
        <v>41913</v>
      </c>
      <c r="F57" s="41">
        <v>43070</v>
      </c>
      <c r="G57" s="38">
        <v>44</v>
      </c>
      <c r="H57" s="40">
        <v>39.851999999999997</v>
      </c>
      <c r="I57" s="39">
        <v>2</v>
      </c>
      <c r="J57" s="171">
        <v>279.05500000000001</v>
      </c>
      <c r="K57" s="37">
        <v>948</v>
      </c>
      <c r="M57" s="45" t="str">
        <f>+LOOKUP(B57,COD_FIN!C$5:C$60,COD_FIN!B$5:B$60)</f>
        <v>HPQ</v>
      </c>
    </row>
    <row r="58" spans="1:13" x14ac:dyDescent="0.3">
      <c r="A58" s="38">
        <f t="shared" si="1"/>
        <v>48</v>
      </c>
      <c r="B58" s="54">
        <v>104890001</v>
      </c>
      <c r="C58" s="44">
        <v>89126</v>
      </c>
      <c r="D58" s="43" t="s">
        <v>176</v>
      </c>
      <c r="E58" s="42">
        <v>41306</v>
      </c>
      <c r="F58" s="41">
        <v>42948</v>
      </c>
      <c r="G58" s="38">
        <v>178</v>
      </c>
      <c r="H58" s="40">
        <v>55.965000000000003</v>
      </c>
      <c r="I58" s="39">
        <v>3</v>
      </c>
      <c r="J58" s="171">
        <v>273.87</v>
      </c>
      <c r="K58" s="37">
        <v>774.01</v>
      </c>
      <c r="M58" s="45" t="str">
        <f>+LOOKUP(B58,COD_FIN!C$5:C$60,COD_FIN!B$5:B$60)</f>
        <v>HPQ</v>
      </c>
    </row>
    <row r="59" spans="1:13" x14ac:dyDescent="0.3">
      <c r="A59" s="38">
        <f t="shared" si="1"/>
        <v>49</v>
      </c>
      <c r="B59" s="54">
        <v>1100001</v>
      </c>
      <c r="C59" s="44">
        <v>84661</v>
      </c>
      <c r="D59" s="43" t="s">
        <v>408</v>
      </c>
      <c r="E59" s="42">
        <v>40969</v>
      </c>
      <c r="F59" s="41">
        <v>42948</v>
      </c>
      <c r="G59" s="38">
        <v>271</v>
      </c>
      <c r="H59" s="40">
        <v>53.192</v>
      </c>
      <c r="I59" s="39">
        <v>4</v>
      </c>
      <c r="J59" s="171">
        <v>273.78500000000003</v>
      </c>
      <c r="K59" s="37">
        <v>221212</v>
      </c>
      <c r="M59" s="45" t="str">
        <f>+LOOKUP(B59,COD_FIN!C$5:C$60,COD_FIN!B$5:B$60)</f>
        <v>FLQ</v>
      </c>
    </row>
    <row r="60" spans="1:13" x14ac:dyDescent="0.3">
      <c r="A60" s="38">
        <f t="shared" si="1"/>
        <v>50</v>
      </c>
      <c r="B60" s="54">
        <v>80001</v>
      </c>
      <c r="C60" s="44" t="s">
        <v>442</v>
      </c>
      <c r="D60" s="43">
        <v>1139</v>
      </c>
      <c r="E60" s="42">
        <v>42095</v>
      </c>
      <c r="F60" s="41">
        <v>43344</v>
      </c>
      <c r="G60" s="38">
        <v>160</v>
      </c>
      <c r="H60" s="40">
        <v>43.86</v>
      </c>
      <c r="I60" s="39">
        <v>2</v>
      </c>
      <c r="J60" s="171">
        <v>273.36</v>
      </c>
      <c r="K60" s="37">
        <v>1932</v>
      </c>
      <c r="M60" s="45" t="str">
        <f>+LOOKUP(B60,COD_FIN!C$5:C$60,COD_FIN!B$5:B$60)</f>
        <v>SLU</v>
      </c>
    </row>
    <row r="61" spans="1:13" x14ac:dyDescent="0.3">
      <c r="B61" s="46"/>
      <c r="M61" s="45"/>
    </row>
    <row r="62" spans="1:13" x14ac:dyDescent="0.3">
      <c r="B62" s="46"/>
      <c r="M62" s="45"/>
    </row>
    <row r="63" spans="1:13" x14ac:dyDescent="0.3">
      <c r="B63" s="46"/>
      <c r="M63" s="45"/>
    </row>
    <row r="64" spans="1:13" x14ac:dyDescent="0.3">
      <c r="B64" s="46"/>
      <c r="M64" s="45"/>
    </row>
    <row r="65" spans="2:13" x14ac:dyDescent="0.3">
      <c r="B65" s="46"/>
      <c r="M65" s="45"/>
    </row>
    <row r="66" spans="2:13" x14ac:dyDescent="0.3">
      <c r="B66" s="46"/>
      <c r="M66" s="45"/>
    </row>
    <row r="67" spans="2:13" x14ac:dyDescent="0.3">
      <c r="B67" s="46"/>
      <c r="M67" s="45"/>
    </row>
    <row r="68" spans="2:13" x14ac:dyDescent="0.3">
      <c r="B68" s="46"/>
      <c r="M68" s="45"/>
    </row>
    <row r="69" spans="2:13" x14ac:dyDescent="0.3">
      <c r="B69" s="46"/>
      <c r="M69" s="45"/>
    </row>
    <row r="70" spans="2:13" x14ac:dyDescent="0.3">
      <c r="B70" s="46"/>
      <c r="M70" s="45"/>
    </row>
    <row r="71" spans="2:13" x14ac:dyDescent="0.3">
      <c r="B71" s="46"/>
      <c r="M71" s="45"/>
    </row>
    <row r="72" spans="2:13" x14ac:dyDescent="0.3">
      <c r="B72" s="46"/>
      <c r="M72" s="45"/>
    </row>
    <row r="73" spans="2:13" x14ac:dyDescent="0.3">
      <c r="B73" s="46"/>
      <c r="M73" s="45"/>
    </row>
    <row r="74" spans="2:13" x14ac:dyDescent="0.3">
      <c r="B74" s="46"/>
      <c r="M74" s="45"/>
    </row>
    <row r="75" spans="2:13" x14ac:dyDescent="0.3">
      <c r="B75" s="46"/>
      <c r="M75" s="45"/>
    </row>
    <row r="76" spans="2:13" x14ac:dyDescent="0.3">
      <c r="B76" s="46"/>
      <c r="M76" s="45"/>
    </row>
    <row r="77" spans="2:13" x14ac:dyDescent="0.3">
      <c r="B77" s="46"/>
      <c r="M77" s="45"/>
    </row>
    <row r="78" spans="2:13" x14ac:dyDescent="0.3">
      <c r="B78" s="46"/>
      <c r="M78" s="45"/>
    </row>
    <row r="79" spans="2:13" x14ac:dyDescent="0.3">
      <c r="B79" s="46"/>
      <c r="M79" s="45"/>
    </row>
    <row r="80" spans="2:13" x14ac:dyDescent="0.3">
      <c r="B80" s="46"/>
      <c r="M80" s="45"/>
    </row>
    <row r="81" spans="2:13" x14ac:dyDescent="0.3">
      <c r="B81" s="46"/>
      <c r="M81" s="45"/>
    </row>
    <row r="82" spans="2:13" x14ac:dyDescent="0.3">
      <c r="B82" s="46"/>
      <c r="M82" s="45"/>
    </row>
    <row r="83" spans="2:13" x14ac:dyDescent="0.3">
      <c r="B83" s="46"/>
      <c r="M83" s="45"/>
    </row>
    <row r="84" spans="2:13" x14ac:dyDescent="0.3">
      <c r="B84" s="46"/>
      <c r="M84" s="45"/>
    </row>
    <row r="85" spans="2:13" x14ac:dyDescent="0.3">
      <c r="B85" s="46"/>
      <c r="M85" s="45"/>
    </row>
    <row r="86" spans="2:13" x14ac:dyDescent="0.3">
      <c r="B86" s="46"/>
      <c r="M86" s="45"/>
    </row>
    <row r="87" spans="2:13" x14ac:dyDescent="0.3">
      <c r="B87" s="46"/>
      <c r="M87" s="45"/>
    </row>
    <row r="88" spans="2:13" x14ac:dyDescent="0.3">
      <c r="B88" s="46"/>
      <c r="M88" s="45"/>
    </row>
    <row r="89" spans="2:13" x14ac:dyDescent="0.3">
      <c r="B89" s="46"/>
      <c r="M89" s="45"/>
    </row>
    <row r="90" spans="2:13" x14ac:dyDescent="0.3">
      <c r="B90" s="46"/>
      <c r="M90" s="45"/>
    </row>
    <row r="91" spans="2:13" x14ac:dyDescent="0.3">
      <c r="B91" s="46"/>
      <c r="M91" s="45"/>
    </row>
    <row r="92" spans="2:13" x14ac:dyDescent="0.3">
      <c r="B92" s="46"/>
      <c r="M92" s="45"/>
    </row>
    <row r="93" spans="2:13" x14ac:dyDescent="0.3">
      <c r="B93" s="46"/>
      <c r="M93" s="45"/>
    </row>
    <row r="94" spans="2:13" x14ac:dyDescent="0.3">
      <c r="B94" s="46"/>
      <c r="M94" s="45"/>
    </row>
    <row r="95" spans="2:13" x14ac:dyDescent="0.3">
      <c r="B95" s="46"/>
      <c r="M95" s="45"/>
    </row>
    <row r="96" spans="2:13" x14ac:dyDescent="0.3">
      <c r="B96" s="46"/>
      <c r="M96" s="45"/>
    </row>
    <row r="97" spans="1:14" s="53" customFormat="1" x14ac:dyDescent="0.3">
      <c r="A97" s="38"/>
      <c r="B97" s="46"/>
      <c r="C97" s="44"/>
      <c r="D97" s="43"/>
      <c r="E97" s="42"/>
      <c r="F97" s="41"/>
      <c r="G97" s="38"/>
      <c r="H97" s="40"/>
      <c r="I97" s="39"/>
      <c r="J97" s="167"/>
      <c r="K97" s="37"/>
      <c r="L97" s="36"/>
      <c r="M97" s="45"/>
      <c r="N97" s="34"/>
    </row>
    <row r="98" spans="1:14" x14ac:dyDescent="0.3">
      <c r="B98" s="46"/>
      <c r="M98" s="45"/>
    </row>
    <row r="99" spans="1:14" x14ac:dyDescent="0.3">
      <c r="B99" s="46"/>
      <c r="M99" s="45"/>
    </row>
    <row r="100" spans="1:14" x14ac:dyDescent="0.3">
      <c r="B100" s="46"/>
      <c r="M100" s="45"/>
    </row>
    <row r="101" spans="1:14" x14ac:dyDescent="0.3">
      <c r="B101" s="46"/>
      <c r="M101" s="45"/>
    </row>
    <row r="102" spans="1:14" x14ac:dyDescent="0.3">
      <c r="B102" s="46"/>
      <c r="M102" s="45"/>
    </row>
    <row r="103" spans="1:14" x14ac:dyDescent="0.3">
      <c r="B103" s="46"/>
      <c r="M103" s="45"/>
    </row>
    <row r="104" spans="1:14" x14ac:dyDescent="0.3">
      <c r="B104" s="46"/>
      <c r="M104" s="45"/>
    </row>
    <row r="105" spans="1:14" x14ac:dyDescent="0.3">
      <c r="B105" s="46"/>
      <c r="M105" s="45"/>
    </row>
    <row r="106" spans="1:14" x14ac:dyDescent="0.3">
      <c r="B106" s="46"/>
      <c r="M106" s="45"/>
    </row>
    <row r="107" spans="1:14" x14ac:dyDescent="0.3">
      <c r="B107" s="46"/>
      <c r="M107" s="45"/>
    </row>
    <row r="108" spans="1:14" x14ac:dyDescent="0.3">
      <c r="B108" s="46"/>
      <c r="M108" s="45"/>
    </row>
    <row r="109" spans="1:14" x14ac:dyDescent="0.3">
      <c r="B109" s="46"/>
      <c r="M109" s="45"/>
    </row>
    <row r="110" spans="1:14" x14ac:dyDescent="0.3">
      <c r="B110" s="46"/>
      <c r="M110" s="45"/>
    </row>
    <row r="111" spans="1:14" x14ac:dyDescent="0.3">
      <c r="B111" s="46"/>
      <c r="M111" s="45"/>
    </row>
    <row r="112" spans="1:14" x14ac:dyDescent="0.3">
      <c r="B112" s="46"/>
      <c r="M112" s="45"/>
    </row>
    <row r="113" spans="2:13" x14ac:dyDescent="0.3">
      <c r="B113" s="46"/>
      <c r="M113" s="45"/>
    </row>
    <row r="114" spans="2:13" x14ac:dyDescent="0.3">
      <c r="B114" s="46"/>
      <c r="M114" s="45"/>
    </row>
    <row r="115" spans="2:13" x14ac:dyDescent="0.3">
      <c r="B115" s="46"/>
      <c r="M115" s="45"/>
    </row>
    <row r="116" spans="2:13" x14ac:dyDescent="0.3">
      <c r="B116" s="46"/>
      <c r="M116" s="45"/>
    </row>
    <row r="117" spans="2:13" x14ac:dyDescent="0.3">
      <c r="B117" s="46"/>
      <c r="M117" s="45"/>
    </row>
    <row r="118" spans="2:13" x14ac:dyDescent="0.3">
      <c r="B118" s="46"/>
      <c r="M118" s="45"/>
    </row>
    <row r="119" spans="2:13" x14ac:dyDescent="0.3">
      <c r="B119" s="46"/>
      <c r="M119" s="45"/>
    </row>
    <row r="120" spans="2:13" x14ac:dyDescent="0.3">
      <c r="B120" s="46"/>
      <c r="M120" s="45"/>
    </row>
    <row r="121" spans="2:13" x14ac:dyDescent="0.3">
      <c r="B121" s="46"/>
      <c r="M121" s="45"/>
    </row>
    <row r="122" spans="2:13" x14ac:dyDescent="0.3">
      <c r="B122" s="46"/>
      <c r="M122" s="45"/>
    </row>
    <row r="123" spans="2:13" x14ac:dyDescent="0.3">
      <c r="B123" s="46"/>
      <c r="M123" s="45"/>
    </row>
    <row r="124" spans="2:13" x14ac:dyDescent="0.3">
      <c r="B124" s="46"/>
      <c r="M124" s="45"/>
    </row>
    <row r="125" spans="2:13" x14ac:dyDescent="0.3">
      <c r="B125" s="46"/>
      <c r="M125" s="45"/>
    </row>
    <row r="126" spans="2:13" x14ac:dyDescent="0.3">
      <c r="B126" s="46"/>
      <c r="M126" s="45"/>
    </row>
    <row r="127" spans="2:13" x14ac:dyDescent="0.3">
      <c r="B127" s="46"/>
      <c r="M127" s="45"/>
    </row>
    <row r="128" spans="2:13" x14ac:dyDescent="0.3">
      <c r="B128" s="46"/>
      <c r="M128" s="45"/>
    </row>
    <row r="129" spans="2:13" x14ac:dyDescent="0.3">
      <c r="B129" s="46"/>
      <c r="M129" s="45"/>
    </row>
    <row r="130" spans="2:13" x14ac:dyDescent="0.3">
      <c r="B130" s="46"/>
      <c r="M130" s="45"/>
    </row>
    <row r="131" spans="2:13" x14ac:dyDescent="0.3">
      <c r="B131" s="46"/>
      <c r="M131" s="45"/>
    </row>
    <row r="132" spans="2:13" x14ac:dyDescent="0.3">
      <c r="B132" s="46"/>
      <c r="M132" s="45"/>
    </row>
    <row r="133" spans="2:13" x14ac:dyDescent="0.3">
      <c r="B133" s="46"/>
      <c r="M133" s="45"/>
    </row>
    <row r="134" spans="2:13" x14ac:dyDescent="0.3">
      <c r="B134" s="46"/>
      <c r="M134" s="45"/>
    </row>
    <row r="135" spans="2:13" x14ac:dyDescent="0.3">
      <c r="B135" s="46"/>
      <c r="M135" s="45"/>
    </row>
    <row r="136" spans="2:13" x14ac:dyDescent="0.3">
      <c r="B136" s="46"/>
      <c r="M136" s="45"/>
    </row>
    <row r="137" spans="2:13" x14ac:dyDescent="0.3">
      <c r="B137" s="52"/>
      <c r="C137" s="51"/>
      <c r="D137" s="50"/>
      <c r="F137" s="42"/>
      <c r="H137" s="49"/>
      <c r="I137" s="48"/>
      <c r="M137" s="47"/>
    </row>
    <row r="138" spans="2:13" x14ac:dyDescent="0.3">
      <c r="B138" s="46"/>
      <c r="M138" s="45"/>
    </row>
    <row r="139" spans="2:13" x14ac:dyDescent="0.3">
      <c r="B139" s="46"/>
      <c r="M139" s="45"/>
    </row>
    <row r="140" spans="2:13" x14ac:dyDescent="0.3">
      <c r="B140" s="46"/>
      <c r="M140" s="45"/>
    </row>
    <row r="141" spans="2:13" x14ac:dyDescent="0.3">
      <c r="B141" s="46"/>
      <c r="M141" s="45"/>
    </row>
    <row r="142" spans="2:13" x14ac:dyDescent="0.3">
      <c r="B142" s="46"/>
      <c r="M142" s="45"/>
    </row>
    <row r="143" spans="2:13" x14ac:dyDescent="0.3">
      <c r="B143" s="46"/>
      <c r="M143" s="45"/>
    </row>
    <row r="144" spans="2:13" x14ac:dyDescent="0.3">
      <c r="B144" s="46"/>
      <c r="M144" s="45"/>
    </row>
    <row r="145" spans="2:13" x14ac:dyDescent="0.3">
      <c r="B145" s="46"/>
      <c r="M145" s="45"/>
    </row>
    <row r="146" spans="2:13" x14ac:dyDescent="0.3">
      <c r="B146" s="46"/>
      <c r="M146" s="45"/>
    </row>
    <row r="147" spans="2:13" x14ac:dyDescent="0.3">
      <c r="B147" s="46"/>
      <c r="M147" s="45"/>
    </row>
    <row r="148" spans="2:13" x14ac:dyDescent="0.3">
      <c r="B148" s="46"/>
      <c r="M148" s="45"/>
    </row>
    <row r="149" spans="2:13" x14ac:dyDescent="0.3">
      <c r="B149" s="46"/>
      <c r="M149" s="45"/>
    </row>
    <row r="150" spans="2:13" x14ac:dyDescent="0.3">
      <c r="B150" s="46"/>
      <c r="M150" s="45"/>
    </row>
    <row r="151" spans="2:13" x14ac:dyDescent="0.3">
      <c r="B151" s="46"/>
      <c r="M151" s="45"/>
    </row>
    <row r="152" spans="2:13" x14ac:dyDescent="0.3">
      <c r="B152" s="46"/>
      <c r="M152" s="45"/>
    </row>
    <row r="153" spans="2:13" x14ac:dyDescent="0.3">
      <c r="B153" s="46"/>
      <c r="M153" s="45"/>
    </row>
    <row r="154" spans="2:13" x14ac:dyDescent="0.3">
      <c r="B154" s="46"/>
      <c r="M154" s="45"/>
    </row>
    <row r="155" spans="2:13" x14ac:dyDescent="0.3">
      <c r="B155" s="46"/>
      <c r="M155" s="45"/>
    </row>
    <row r="156" spans="2:13" x14ac:dyDescent="0.3">
      <c r="B156" s="46"/>
      <c r="M156" s="45"/>
    </row>
    <row r="157" spans="2:13" x14ac:dyDescent="0.3">
      <c r="B157" s="46"/>
      <c r="M157" s="45"/>
    </row>
    <row r="158" spans="2:13" x14ac:dyDescent="0.3">
      <c r="B158" s="46"/>
      <c r="M158" s="45"/>
    </row>
    <row r="159" spans="2:13" x14ac:dyDescent="0.3">
      <c r="B159" s="46"/>
      <c r="M159" s="45"/>
    </row>
    <row r="160" spans="2:13" x14ac:dyDescent="0.3">
      <c r="B160" s="46"/>
      <c r="M160" s="45"/>
    </row>
    <row r="161" spans="2:13" x14ac:dyDescent="0.3">
      <c r="B161" s="46"/>
      <c r="M161" s="45"/>
    </row>
    <row r="162" spans="2:13" x14ac:dyDescent="0.3">
      <c r="B162" s="46"/>
      <c r="M162" s="45"/>
    </row>
    <row r="163" spans="2:13" x14ac:dyDescent="0.3">
      <c r="B163" s="46"/>
      <c r="M163" s="45"/>
    </row>
    <row r="164" spans="2:13" x14ac:dyDescent="0.3">
      <c r="B164" s="46"/>
      <c r="M164" s="45"/>
    </row>
    <row r="165" spans="2:13" x14ac:dyDescent="0.3">
      <c r="B165" s="46"/>
      <c r="M165" s="45"/>
    </row>
    <row r="166" spans="2:13" x14ac:dyDescent="0.3">
      <c r="B166" s="46"/>
      <c r="M166" s="45"/>
    </row>
    <row r="167" spans="2:13" x14ac:dyDescent="0.3">
      <c r="B167" s="46"/>
      <c r="M167" s="45"/>
    </row>
    <row r="168" spans="2:13" x14ac:dyDescent="0.3">
      <c r="B168" s="46"/>
      <c r="M168" s="45"/>
    </row>
    <row r="169" spans="2:13" x14ac:dyDescent="0.3">
      <c r="B169" s="46"/>
      <c r="M169" s="45"/>
    </row>
    <row r="170" spans="2:13" x14ac:dyDescent="0.3">
      <c r="B170" s="46"/>
      <c r="M170" s="45"/>
    </row>
    <row r="171" spans="2:13" x14ac:dyDescent="0.3">
      <c r="B171" s="46"/>
      <c r="M171" s="45"/>
    </row>
    <row r="172" spans="2:13" x14ac:dyDescent="0.3">
      <c r="B172" s="46"/>
      <c r="M172" s="45"/>
    </row>
    <row r="173" spans="2:13" x14ac:dyDescent="0.3">
      <c r="B173" s="46"/>
      <c r="M173" s="45"/>
    </row>
    <row r="174" spans="2:13" x14ac:dyDescent="0.3">
      <c r="B174" s="46"/>
      <c r="M174" s="45"/>
    </row>
    <row r="175" spans="2:13" x14ac:dyDescent="0.3">
      <c r="B175" s="46"/>
      <c r="M175" s="45"/>
    </row>
    <row r="176" spans="2:13" x14ac:dyDescent="0.3">
      <c r="B176" s="46"/>
      <c r="M176" s="45"/>
    </row>
    <row r="177" spans="2:13" x14ac:dyDescent="0.3">
      <c r="B177" s="46"/>
      <c r="M177" s="45"/>
    </row>
    <row r="178" spans="2:13" x14ac:dyDescent="0.3">
      <c r="B178" s="46"/>
      <c r="M178" s="45"/>
    </row>
    <row r="179" spans="2:13" x14ac:dyDescent="0.3">
      <c r="B179" s="46"/>
      <c r="M179" s="45"/>
    </row>
    <row r="180" spans="2:13" x14ac:dyDescent="0.3">
      <c r="B180" s="46"/>
      <c r="M180" s="45"/>
    </row>
    <row r="181" spans="2:13" x14ac:dyDescent="0.3">
      <c r="B181" s="46"/>
      <c r="M181" s="45"/>
    </row>
    <row r="182" spans="2:13" x14ac:dyDescent="0.3">
      <c r="B182" s="46"/>
      <c r="M182" s="45"/>
    </row>
    <row r="183" spans="2:13" x14ac:dyDescent="0.3">
      <c r="B183" s="46"/>
      <c r="M183" s="45"/>
    </row>
    <row r="184" spans="2:13" x14ac:dyDescent="0.3">
      <c r="B184" s="46"/>
      <c r="M184" s="45"/>
    </row>
    <row r="185" spans="2:13" x14ac:dyDescent="0.3">
      <c r="B185" s="46"/>
      <c r="M185" s="45"/>
    </row>
    <row r="186" spans="2:13" x14ac:dyDescent="0.3">
      <c r="B186" s="46"/>
      <c r="M186" s="45"/>
    </row>
    <row r="187" spans="2:13" x14ac:dyDescent="0.3">
      <c r="B187" s="46"/>
      <c r="M187" s="45"/>
    </row>
    <row r="188" spans="2:13" x14ac:dyDescent="0.3">
      <c r="B188" s="46"/>
      <c r="M188" s="45"/>
    </row>
    <row r="189" spans="2:13" x14ac:dyDescent="0.3">
      <c r="B189" s="46"/>
      <c r="M189" s="45"/>
    </row>
    <row r="190" spans="2:13" x14ac:dyDescent="0.3">
      <c r="B190" s="46"/>
      <c r="M190" s="45"/>
    </row>
    <row r="191" spans="2:13" x14ac:dyDescent="0.3">
      <c r="B191" s="46"/>
      <c r="M191" s="45"/>
    </row>
    <row r="192" spans="2:13" x14ac:dyDescent="0.3">
      <c r="B192" s="46"/>
      <c r="M192" s="45"/>
    </row>
    <row r="193" spans="2:13" x14ac:dyDescent="0.3">
      <c r="B193" s="46"/>
      <c r="M193" s="45"/>
    </row>
    <row r="194" spans="2:13" x14ac:dyDescent="0.3">
      <c r="B194" s="46"/>
      <c r="M194" s="45"/>
    </row>
    <row r="195" spans="2:13" x14ac:dyDescent="0.3">
      <c r="B195" s="46"/>
      <c r="M195" s="45"/>
    </row>
    <row r="196" spans="2:13" x14ac:dyDescent="0.3">
      <c r="B196" s="46"/>
      <c r="M196" s="45"/>
    </row>
    <row r="197" spans="2:13" x14ac:dyDescent="0.3">
      <c r="B197" s="46"/>
      <c r="M197" s="45"/>
    </row>
    <row r="198" spans="2:13" x14ac:dyDescent="0.3">
      <c r="B198" s="46"/>
      <c r="M198" s="45"/>
    </row>
    <row r="199" spans="2:13" x14ac:dyDescent="0.3">
      <c r="B199" s="46"/>
      <c r="M199" s="45"/>
    </row>
    <row r="200" spans="2:13" x14ac:dyDescent="0.3">
      <c r="B200" s="46"/>
      <c r="M200" s="45"/>
    </row>
    <row r="201" spans="2:13" x14ac:dyDescent="0.3">
      <c r="B201" s="46"/>
      <c r="M201" s="45"/>
    </row>
    <row r="202" spans="2:13" x14ac:dyDescent="0.3">
      <c r="B202" s="46"/>
      <c r="M202" s="45"/>
    </row>
    <row r="203" spans="2:13" x14ac:dyDescent="0.3">
      <c r="B203" s="46"/>
      <c r="M203" s="45"/>
    </row>
    <row r="204" spans="2:13" x14ac:dyDescent="0.3">
      <c r="B204" s="46"/>
      <c r="M204" s="45"/>
    </row>
    <row r="205" spans="2:13" x14ac:dyDescent="0.3">
      <c r="B205" s="46"/>
      <c r="M205" s="45"/>
    </row>
    <row r="206" spans="2:13" x14ac:dyDescent="0.3">
      <c r="B206" s="46"/>
      <c r="M206" s="45"/>
    </row>
    <row r="207" spans="2:13" x14ac:dyDescent="0.3">
      <c r="B207" s="46"/>
      <c r="M207" s="45"/>
    </row>
    <row r="208" spans="2:13" x14ac:dyDescent="0.3">
      <c r="B208" s="46"/>
      <c r="M208" s="45"/>
    </row>
    <row r="209" spans="2:13" x14ac:dyDescent="0.3">
      <c r="B209" s="46"/>
      <c r="M209" s="45"/>
    </row>
    <row r="210" spans="2:13" x14ac:dyDescent="0.3">
      <c r="B210" s="46"/>
      <c r="M210" s="45"/>
    </row>
    <row r="211" spans="2:13" x14ac:dyDescent="0.3">
      <c r="B211" s="46"/>
      <c r="M211" s="45"/>
    </row>
    <row r="212" spans="2:13" x14ac:dyDescent="0.3">
      <c r="B212" s="46"/>
      <c r="M212" s="45"/>
    </row>
    <row r="213" spans="2:13" x14ac:dyDescent="0.3">
      <c r="B213" s="46"/>
      <c r="M213" s="45"/>
    </row>
    <row r="214" spans="2:13" x14ac:dyDescent="0.3">
      <c r="B214" s="46"/>
      <c r="M214" s="45"/>
    </row>
    <row r="215" spans="2:13" x14ac:dyDescent="0.3">
      <c r="B215" s="46"/>
      <c r="M215" s="45"/>
    </row>
    <row r="216" spans="2:13" x14ac:dyDescent="0.3">
      <c r="B216" s="46"/>
      <c r="M216" s="45"/>
    </row>
    <row r="217" spans="2:13" x14ac:dyDescent="0.3">
      <c r="B217" s="46"/>
      <c r="M217" s="45"/>
    </row>
    <row r="218" spans="2:13" x14ac:dyDescent="0.3">
      <c r="B218" s="46"/>
      <c r="M218" s="45"/>
    </row>
    <row r="219" spans="2:13" x14ac:dyDescent="0.3">
      <c r="B219" s="46"/>
      <c r="M219" s="45"/>
    </row>
    <row r="220" spans="2:13" x14ac:dyDescent="0.3">
      <c r="B220" s="46"/>
      <c r="M220" s="45"/>
    </row>
    <row r="221" spans="2:13" x14ac:dyDescent="0.3">
      <c r="B221" s="46"/>
      <c r="M221" s="45"/>
    </row>
    <row r="222" spans="2:13" x14ac:dyDescent="0.3">
      <c r="B222" s="46"/>
      <c r="M222" s="45"/>
    </row>
    <row r="223" spans="2:13" x14ac:dyDescent="0.3">
      <c r="B223" s="46"/>
      <c r="M223" s="45"/>
    </row>
    <row r="224" spans="2:13" x14ac:dyDescent="0.3">
      <c r="B224" s="46"/>
      <c r="M224" s="45"/>
    </row>
    <row r="225" spans="2:13" x14ac:dyDescent="0.3">
      <c r="B225" s="46"/>
      <c r="M225" s="45"/>
    </row>
    <row r="226" spans="2:13" x14ac:dyDescent="0.3">
      <c r="B226" s="46"/>
      <c r="M226" s="45"/>
    </row>
    <row r="227" spans="2:13" x14ac:dyDescent="0.3">
      <c r="B227" s="46"/>
      <c r="M227" s="45"/>
    </row>
    <row r="228" spans="2:13" x14ac:dyDescent="0.3">
      <c r="B228" s="46"/>
      <c r="M228" s="45"/>
    </row>
    <row r="229" spans="2:13" x14ac:dyDescent="0.3">
      <c r="B229" s="46"/>
      <c r="M229" s="45"/>
    </row>
    <row r="230" spans="2:13" x14ac:dyDescent="0.3">
      <c r="B230" s="46"/>
      <c r="M230" s="45"/>
    </row>
    <row r="231" spans="2:13" x14ac:dyDescent="0.3">
      <c r="B231" s="46"/>
      <c r="M231" s="45"/>
    </row>
    <row r="232" spans="2:13" x14ac:dyDescent="0.3">
      <c r="B232" s="46"/>
      <c r="M232" s="45"/>
    </row>
    <row r="233" spans="2:13" x14ac:dyDescent="0.3">
      <c r="B233" s="46"/>
      <c r="M233" s="45"/>
    </row>
    <row r="234" spans="2:13" x14ac:dyDescent="0.3">
      <c r="B234" s="46"/>
      <c r="M234" s="45"/>
    </row>
    <row r="235" spans="2:13" x14ac:dyDescent="0.3">
      <c r="B235" s="46"/>
      <c r="M235" s="45"/>
    </row>
    <row r="236" spans="2:13" x14ac:dyDescent="0.3">
      <c r="B236" s="46"/>
      <c r="M236" s="45"/>
    </row>
    <row r="237" spans="2:13" x14ac:dyDescent="0.3">
      <c r="B237" s="46"/>
      <c r="M237" s="45"/>
    </row>
    <row r="238" spans="2:13" x14ac:dyDescent="0.3">
      <c r="B238" s="46"/>
      <c r="M238" s="45"/>
    </row>
    <row r="239" spans="2:13" x14ac:dyDescent="0.3">
      <c r="B239" s="46"/>
      <c r="M239" s="45"/>
    </row>
    <row r="240" spans="2:13" x14ac:dyDescent="0.3">
      <c r="B240" s="46"/>
      <c r="M240" s="45"/>
    </row>
    <row r="241" spans="2:13" x14ac:dyDescent="0.3">
      <c r="B241" s="46"/>
      <c r="M241" s="45"/>
    </row>
    <row r="242" spans="2:13" x14ac:dyDescent="0.3">
      <c r="B242" s="46"/>
      <c r="M242" s="45"/>
    </row>
    <row r="243" spans="2:13" x14ac:dyDescent="0.3">
      <c r="B243" s="46"/>
      <c r="M243" s="45"/>
    </row>
    <row r="244" spans="2:13" x14ac:dyDescent="0.3">
      <c r="B244" s="46"/>
      <c r="M244" s="45"/>
    </row>
    <row r="245" spans="2:13" x14ac:dyDescent="0.3">
      <c r="B245" s="46"/>
      <c r="M245" s="45"/>
    </row>
    <row r="246" spans="2:13" x14ac:dyDescent="0.3">
      <c r="B246" s="46"/>
      <c r="M246" s="45"/>
    </row>
    <row r="247" spans="2:13" x14ac:dyDescent="0.3">
      <c r="B247" s="46"/>
      <c r="M247" s="45"/>
    </row>
    <row r="248" spans="2:13" x14ac:dyDescent="0.3">
      <c r="B248" s="46"/>
      <c r="M248" s="45"/>
    </row>
    <row r="249" spans="2:13" x14ac:dyDescent="0.3">
      <c r="B249" s="46"/>
      <c r="M249" s="45"/>
    </row>
    <row r="250" spans="2:13" x14ac:dyDescent="0.3">
      <c r="B250" s="46"/>
      <c r="M250" s="45"/>
    </row>
    <row r="251" spans="2:13" x14ac:dyDescent="0.3">
      <c r="B251" s="46"/>
      <c r="M251" s="45"/>
    </row>
    <row r="252" spans="2:13" x14ac:dyDescent="0.3">
      <c r="B252" s="46"/>
      <c r="M252" s="45"/>
    </row>
    <row r="253" spans="2:13" x14ac:dyDescent="0.3">
      <c r="B253" s="46"/>
      <c r="M253" s="45"/>
    </row>
    <row r="254" spans="2:13" x14ac:dyDescent="0.3">
      <c r="B254" s="46"/>
      <c r="M254" s="45"/>
    </row>
    <row r="255" spans="2:13" x14ac:dyDescent="0.3">
      <c r="B255" s="46"/>
      <c r="M255" s="45"/>
    </row>
    <row r="256" spans="2:13" x14ac:dyDescent="0.3">
      <c r="B256" s="46"/>
      <c r="M256" s="45"/>
    </row>
    <row r="257" spans="2:13" x14ac:dyDescent="0.3">
      <c r="B257" s="46"/>
      <c r="M257" s="45"/>
    </row>
    <row r="258" spans="2:13" x14ac:dyDescent="0.3">
      <c r="B258" s="46"/>
      <c r="M258" s="45"/>
    </row>
    <row r="259" spans="2:13" x14ac:dyDescent="0.3">
      <c r="B259" s="46"/>
      <c r="M259" s="45"/>
    </row>
    <row r="260" spans="2:13" x14ac:dyDescent="0.3">
      <c r="B260" s="46"/>
      <c r="M260" s="45"/>
    </row>
  </sheetData>
  <sheetProtection algorithmName="SHA-512" hashValue="xhwd8trAIriVDFQdG6+d0vkMtg4vY9idIUud2dLBnx369ZuztWphYHJX8NXcR0HFzuWWu5WqmO4REml6bMKaXQ==" saltValue="OnkvWFbi9IIuxZ9wtuAcYw==" spinCount="100000" sheet="1" sort="0" autoFilter="0" pivotTables="0"/>
  <autoFilter ref="A10:J60" xr:uid="{00000000-0009-0000-0000-00000500000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60"/>
  <sheetViews>
    <sheetView topLeftCell="O1" workbookViewId="0">
      <selection activeCell="X1" sqref="X1:Z1048576"/>
    </sheetView>
  </sheetViews>
  <sheetFormatPr baseColWidth="10" defaultRowHeight="13.5" x14ac:dyDescent="0.3"/>
  <cols>
    <col min="1" max="1" width="8" style="33" customWidth="1"/>
    <col min="2" max="2" width="9.28515625" style="43" customWidth="1"/>
    <col min="3" max="3" width="7.28515625" style="89" customWidth="1"/>
    <col min="4" max="4" width="11.5703125" style="43" customWidth="1"/>
    <col min="5" max="5" width="6.85546875" style="88" customWidth="1"/>
    <col min="6" max="6" width="6.140625" style="87" customWidth="1"/>
    <col min="7" max="7" width="4.140625" style="85" customWidth="1"/>
    <col min="8" max="8" width="8.7109375" style="83" customWidth="1"/>
    <col min="9" max="9" width="8.7109375" style="86" customWidth="1"/>
    <col min="10" max="10" width="8.7109375" style="85" customWidth="1"/>
    <col min="11" max="11" width="8.7109375" style="83" customWidth="1"/>
    <col min="12" max="12" width="8.7109375" style="84" customWidth="1"/>
    <col min="13" max="13" width="8.7109375" style="83" customWidth="1"/>
    <col min="14" max="14" width="8.7109375" style="84" customWidth="1"/>
    <col min="15" max="15" width="8.7109375" style="82" customWidth="1"/>
    <col min="16" max="16" width="8.7109375" style="84" customWidth="1"/>
    <col min="17" max="17" width="8.7109375" style="82" customWidth="1"/>
    <col min="18" max="18" width="8.7109375" style="84" customWidth="1"/>
    <col min="19" max="19" width="8.7109375" style="36" customWidth="1"/>
    <col min="20" max="20" width="8.7109375" style="84" customWidth="1"/>
    <col min="21" max="21" width="8.7109375" style="83" customWidth="1"/>
    <col min="22" max="22" width="8.7109375" style="82" customWidth="1"/>
    <col min="23" max="23" width="9.28515625" style="178" customWidth="1"/>
    <col min="24" max="26" width="11.42578125" style="33" hidden="1" customWidth="1"/>
    <col min="27" max="28" width="11.42578125" style="33" customWidth="1"/>
    <col min="29" max="16384" width="11.42578125" style="33"/>
  </cols>
  <sheetData>
    <row r="1" spans="1:27" s="53" customFormat="1" x14ac:dyDescent="0.3">
      <c r="B1" s="50" t="s">
        <v>275</v>
      </c>
      <c r="C1" s="117"/>
      <c r="D1" s="50"/>
      <c r="E1" s="88"/>
      <c r="F1" s="88"/>
      <c r="H1" s="36"/>
      <c r="I1" s="112"/>
      <c r="K1" s="36"/>
      <c r="L1" s="82"/>
      <c r="M1" s="36"/>
      <c r="N1" s="82"/>
      <c r="O1" s="82"/>
      <c r="P1" s="82"/>
      <c r="Q1" s="82"/>
      <c r="R1" s="82"/>
      <c r="S1" s="36"/>
      <c r="T1" s="82"/>
      <c r="U1" s="36"/>
      <c r="V1" s="82"/>
      <c r="W1" s="172"/>
    </row>
    <row r="2" spans="1:27" s="53" customFormat="1" x14ac:dyDescent="0.3">
      <c r="B2" s="116">
        <v>43539</v>
      </c>
      <c r="C2" s="91"/>
      <c r="D2" s="50"/>
      <c r="E2" s="88"/>
      <c r="F2" s="88"/>
      <c r="H2" s="36"/>
      <c r="I2" s="115"/>
      <c r="K2" s="36"/>
      <c r="L2" s="82"/>
      <c r="M2" s="36"/>
      <c r="N2" s="82"/>
      <c r="O2" s="82"/>
      <c r="P2" s="82"/>
      <c r="Q2" s="82"/>
      <c r="R2" s="82"/>
      <c r="S2" s="36"/>
      <c r="T2" s="82"/>
      <c r="U2" s="36"/>
      <c r="V2" s="82"/>
      <c r="W2" s="172"/>
    </row>
    <row r="3" spans="1:27" s="53" customFormat="1" x14ac:dyDescent="0.3">
      <c r="B3" s="106"/>
      <c r="C3" s="91"/>
      <c r="D3" s="50"/>
      <c r="E3" s="88"/>
      <c r="F3" s="88"/>
      <c r="H3" s="36"/>
      <c r="I3" s="115"/>
      <c r="K3" s="36"/>
      <c r="L3" s="82"/>
      <c r="M3" s="36"/>
      <c r="N3" s="82"/>
      <c r="O3" s="82"/>
      <c r="P3" s="82"/>
      <c r="Q3" s="82"/>
      <c r="R3" s="82"/>
      <c r="S3" s="36"/>
      <c r="T3" s="82"/>
      <c r="U3" s="36"/>
      <c r="V3" s="82"/>
      <c r="W3" s="172"/>
    </row>
    <row r="4" spans="1:27" s="53" customFormat="1" ht="14.25" x14ac:dyDescent="0.3">
      <c r="B4" s="106"/>
      <c r="C4" s="91"/>
      <c r="D4" s="50"/>
      <c r="E4" s="88"/>
      <c r="F4" s="88"/>
      <c r="H4" s="36"/>
      <c r="I4" s="115"/>
      <c r="K4" s="36"/>
      <c r="L4" s="82"/>
      <c r="M4" s="36"/>
      <c r="N4" s="82"/>
      <c r="O4" s="82"/>
      <c r="P4" s="82"/>
      <c r="Q4" s="82"/>
      <c r="R4" s="82"/>
      <c r="S4" s="36"/>
      <c r="T4" s="82"/>
      <c r="U4" s="294" t="s">
        <v>45</v>
      </c>
      <c r="V4" s="295"/>
      <c r="W4" s="173" t="s">
        <v>272</v>
      </c>
    </row>
    <row r="5" spans="1:27" ht="14.25" x14ac:dyDescent="0.3">
      <c r="B5" s="112"/>
      <c r="F5" s="114"/>
      <c r="G5" s="113"/>
      <c r="H5" s="290" t="s">
        <v>5</v>
      </c>
      <c r="I5" s="292"/>
      <c r="J5" s="293"/>
      <c r="K5" s="296" t="s">
        <v>6</v>
      </c>
      <c r="L5" s="297"/>
      <c r="M5" s="296" t="s">
        <v>7</v>
      </c>
      <c r="N5" s="297"/>
      <c r="O5" s="296" t="s">
        <v>155</v>
      </c>
      <c r="P5" s="302"/>
      <c r="Q5" s="296" t="s">
        <v>95</v>
      </c>
      <c r="R5" s="302"/>
      <c r="S5" s="300" t="s">
        <v>30</v>
      </c>
      <c r="T5" s="301"/>
      <c r="U5" s="298" t="s">
        <v>46</v>
      </c>
      <c r="V5" s="299"/>
      <c r="W5" s="161" t="s">
        <v>273</v>
      </c>
      <c r="X5" s="38"/>
      <c r="Y5" s="38"/>
    </row>
    <row r="6" spans="1:27" x14ac:dyDescent="0.3">
      <c r="B6" s="112"/>
      <c r="C6" s="111"/>
      <c r="E6" s="111" t="s">
        <v>38</v>
      </c>
      <c r="F6" s="50"/>
      <c r="G6" s="109">
        <f t="shared" ref="G6:W6" si="0">+SUBTOTAL(101,G11:G10003)</f>
        <v>206.76</v>
      </c>
      <c r="H6" s="67">
        <f t="shared" si="0"/>
        <v>47.559200000000004</v>
      </c>
      <c r="I6" s="75">
        <f t="shared" si="0"/>
        <v>57.649780000000021</v>
      </c>
      <c r="J6" s="108">
        <f t="shared" si="0"/>
        <v>5.5</v>
      </c>
      <c r="K6" s="67">
        <f t="shared" si="0"/>
        <v>7.578599999999998</v>
      </c>
      <c r="L6" s="109">
        <f t="shared" si="0"/>
        <v>43.931080000000001</v>
      </c>
      <c r="M6" s="110">
        <f t="shared" si="0"/>
        <v>3.7706</v>
      </c>
      <c r="N6" s="109">
        <f t="shared" si="0"/>
        <v>38.186539999999994</v>
      </c>
      <c r="O6" s="110">
        <f t="shared" si="0"/>
        <v>9.7307999999999986</v>
      </c>
      <c r="P6" s="109">
        <f t="shared" si="0"/>
        <v>29.015079999999998</v>
      </c>
      <c r="Q6" s="110">
        <f t="shared" si="0"/>
        <v>-4.5410000000000006E-2</v>
      </c>
      <c r="R6" s="109">
        <f t="shared" si="0"/>
        <v>39.080000000000013</v>
      </c>
      <c r="S6" s="67">
        <f t="shared" si="0"/>
        <v>-1.1832</v>
      </c>
      <c r="T6" s="108">
        <f t="shared" si="0"/>
        <v>30.460960000000011</v>
      </c>
      <c r="U6" s="67">
        <f t="shared" si="0"/>
        <v>-1.5911999999999999</v>
      </c>
      <c r="V6" s="67">
        <f t="shared" si="0"/>
        <v>20.881345999999997</v>
      </c>
      <c r="W6" s="174">
        <f t="shared" si="0"/>
        <v>142.73799999999994</v>
      </c>
      <c r="X6" s="38"/>
      <c r="Y6" s="38"/>
    </row>
    <row r="7" spans="1:27" x14ac:dyDescent="0.3">
      <c r="B7" s="112"/>
      <c r="C7" s="111"/>
      <c r="E7" s="111" t="s">
        <v>33</v>
      </c>
      <c r="F7" s="50"/>
      <c r="G7" s="109">
        <f t="shared" ref="G7:R7" si="1">+SUBTOTAL(102,G11:G1002)</f>
        <v>50</v>
      </c>
      <c r="H7" s="75">
        <f t="shared" si="1"/>
        <v>50</v>
      </c>
      <c r="I7" s="75">
        <f t="shared" si="1"/>
        <v>50</v>
      </c>
      <c r="J7" s="109">
        <f t="shared" si="1"/>
        <v>50</v>
      </c>
      <c r="K7" s="75">
        <f t="shared" si="1"/>
        <v>50</v>
      </c>
      <c r="L7" s="109">
        <f t="shared" si="1"/>
        <v>50</v>
      </c>
      <c r="M7" s="75">
        <f t="shared" si="1"/>
        <v>50</v>
      </c>
      <c r="N7" s="109">
        <f t="shared" si="1"/>
        <v>50</v>
      </c>
      <c r="O7" s="110">
        <f t="shared" si="1"/>
        <v>50</v>
      </c>
      <c r="P7" s="109">
        <f t="shared" si="1"/>
        <v>50</v>
      </c>
      <c r="Q7" s="75">
        <f t="shared" si="1"/>
        <v>50</v>
      </c>
      <c r="R7" s="109">
        <f t="shared" si="1"/>
        <v>50</v>
      </c>
      <c r="S7" s="75">
        <f>+SUBTOTAL(102,S11:S10003)</f>
        <v>50</v>
      </c>
      <c r="T7" s="109">
        <f>+SUBTOTAL(102,T11:T10003)</f>
        <v>50</v>
      </c>
      <c r="U7" s="75">
        <f>+SUBTOTAL(102,U11:U1002)</f>
        <v>50</v>
      </c>
      <c r="V7" s="75">
        <f>+SUBTOTAL(102,V11:V1002)</f>
        <v>50</v>
      </c>
      <c r="W7" s="175">
        <f>+SUBTOTAL(102,W11:W1002)</f>
        <v>50</v>
      </c>
      <c r="X7" s="38"/>
      <c r="Y7" s="38"/>
    </row>
    <row r="8" spans="1:27" x14ac:dyDescent="0.3">
      <c r="B8" s="112"/>
      <c r="C8" s="111"/>
      <c r="E8" s="111" t="s">
        <v>19</v>
      </c>
      <c r="F8" s="50"/>
      <c r="G8" s="109">
        <f t="shared" ref="G8:W8" si="2">+SUBTOTAL(105,G11:G10003)</f>
        <v>36</v>
      </c>
      <c r="H8" s="67">
        <f t="shared" si="2"/>
        <v>-146.71</v>
      </c>
      <c r="I8" s="75">
        <f t="shared" si="2"/>
        <v>37.694000000000003</v>
      </c>
      <c r="J8" s="109">
        <f t="shared" si="2"/>
        <v>2</v>
      </c>
      <c r="K8" s="67">
        <f t="shared" si="2"/>
        <v>-0.59499999999999997</v>
      </c>
      <c r="L8" s="109">
        <f t="shared" si="2"/>
        <v>34.917999999999999</v>
      </c>
      <c r="M8" s="110">
        <f t="shared" si="2"/>
        <v>-1.9550000000000001</v>
      </c>
      <c r="N8" s="109">
        <f t="shared" si="2"/>
        <v>24.9</v>
      </c>
      <c r="O8" s="110">
        <f t="shared" si="2"/>
        <v>-5.27</v>
      </c>
      <c r="P8" s="109">
        <f t="shared" si="2"/>
        <v>17.91</v>
      </c>
      <c r="Q8" s="110">
        <f t="shared" si="2"/>
        <v>-0.39900000000000002</v>
      </c>
      <c r="R8" s="109">
        <f t="shared" si="2"/>
        <v>23.6</v>
      </c>
      <c r="S8" s="67">
        <f t="shared" si="2"/>
        <v>-6.5449999999999999</v>
      </c>
      <c r="T8" s="108">
        <f t="shared" si="2"/>
        <v>10.5</v>
      </c>
      <c r="U8" s="67">
        <f t="shared" si="2"/>
        <v>-11.7</v>
      </c>
      <c r="V8" s="67">
        <f t="shared" si="2"/>
        <v>5.68</v>
      </c>
      <c r="W8" s="174">
        <f t="shared" si="2"/>
        <v>89.5</v>
      </c>
      <c r="X8" s="38"/>
      <c r="Y8" s="38"/>
    </row>
    <row r="9" spans="1:27" x14ac:dyDescent="0.3">
      <c r="C9" s="111"/>
      <c r="E9" s="111" t="s">
        <v>20</v>
      </c>
      <c r="F9" s="50"/>
      <c r="G9" s="109">
        <f t="shared" ref="G9:W9" si="3">+SUBTOTAL(104,G11:G10003)</f>
        <v>305</v>
      </c>
      <c r="H9" s="67">
        <f t="shared" si="3"/>
        <v>228.82</v>
      </c>
      <c r="I9" s="75">
        <f t="shared" si="3"/>
        <v>69.63</v>
      </c>
      <c r="J9" s="109">
        <f t="shared" si="3"/>
        <v>10</v>
      </c>
      <c r="K9" s="67">
        <f t="shared" si="3"/>
        <v>16.574999999999999</v>
      </c>
      <c r="L9" s="109">
        <f t="shared" si="3"/>
        <v>56.238</v>
      </c>
      <c r="M9" s="110">
        <f t="shared" si="3"/>
        <v>9.2650000000000006</v>
      </c>
      <c r="N9" s="109">
        <f t="shared" si="3"/>
        <v>48.503</v>
      </c>
      <c r="O9" s="110">
        <f t="shared" si="3"/>
        <v>29.24</v>
      </c>
      <c r="P9" s="109">
        <f t="shared" si="3"/>
        <v>41.040999999999997</v>
      </c>
      <c r="Q9" s="110">
        <f t="shared" si="3"/>
        <v>0.23749999999999999</v>
      </c>
      <c r="R9" s="109">
        <f t="shared" si="3"/>
        <v>49</v>
      </c>
      <c r="S9" s="67">
        <f t="shared" si="3"/>
        <v>3.74</v>
      </c>
      <c r="T9" s="108">
        <f t="shared" si="3"/>
        <v>44.5</v>
      </c>
      <c r="U9" s="67">
        <f t="shared" si="3"/>
        <v>4.7699999999999996</v>
      </c>
      <c r="V9" s="67">
        <f t="shared" si="3"/>
        <v>37.521000000000001</v>
      </c>
      <c r="W9" s="174">
        <f t="shared" si="3"/>
        <v>284.60000000000002</v>
      </c>
      <c r="X9" s="38"/>
      <c r="Y9" s="38"/>
    </row>
    <row r="10" spans="1:27" s="56" customFormat="1" x14ac:dyDescent="0.3">
      <c r="A10" s="56" t="s">
        <v>269</v>
      </c>
      <c r="B10" s="57" t="s">
        <v>42</v>
      </c>
      <c r="C10" s="107" t="s">
        <v>41</v>
      </c>
      <c r="D10" s="57" t="s">
        <v>43</v>
      </c>
      <c r="E10" s="106" t="s">
        <v>8</v>
      </c>
      <c r="F10" s="105" t="s">
        <v>9</v>
      </c>
      <c r="G10" s="104" t="s">
        <v>10</v>
      </c>
      <c r="H10" s="99" t="s">
        <v>22</v>
      </c>
      <c r="I10" s="63" t="s">
        <v>23</v>
      </c>
      <c r="J10" s="103" t="s">
        <v>24</v>
      </c>
      <c r="K10" s="99" t="s">
        <v>25</v>
      </c>
      <c r="L10" s="100" t="s">
        <v>26</v>
      </c>
      <c r="M10" s="99" t="s">
        <v>27</v>
      </c>
      <c r="N10" s="100" t="s">
        <v>28</v>
      </c>
      <c r="O10" s="99" t="s">
        <v>156</v>
      </c>
      <c r="P10" s="100" t="s">
        <v>157</v>
      </c>
      <c r="Q10" s="102" t="s">
        <v>91</v>
      </c>
      <c r="R10" s="101" t="s">
        <v>92</v>
      </c>
      <c r="S10" s="61" t="s">
        <v>36</v>
      </c>
      <c r="T10" s="100" t="s">
        <v>37</v>
      </c>
      <c r="U10" s="99" t="s">
        <v>31</v>
      </c>
      <c r="V10" s="98" t="s">
        <v>32</v>
      </c>
      <c r="W10" s="176" t="s">
        <v>29</v>
      </c>
      <c r="X10" s="97" t="s">
        <v>399</v>
      </c>
      <c r="Y10" s="56" t="s">
        <v>400</v>
      </c>
      <c r="Z10" s="56" t="s">
        <v>65</v>
      </c>
    </row>
    <row r="11" spans="1:27" x14ac:dyDescent="0.3">
      <c r="A11" s="33">
        <v>1</v>
      </c>
      <c r="B11" s="96">
        <v>1960040</v>
      </c>
      <c r="C11" s="89">
        <v>70992</v>
      </c>
      <c r="D11" s="43" t="s">
        <v>337</v>
      </c>
      <c r="E11" s="95">
        <v>39508</v>
      </c>
      <c r="F11" s="94">
        <v>43160</v>
      </c>
      <c r="G11" s="85">
        <v>74</v>
      </c>
      <c r="H11" s="86">
        <v>176.63</v>
      </c>
      <c r="I11" s="86">
        <v>48.152000000000001</v>
      </c>
      <c r="J11" s="85">
        <v>8</v>
      </c>
      <c r="K11" s="83">
        <v>14.535</v>
      </c>
      <c r="L11" s="84">
        <v>43.295999999999999</v>
      </c>
      <c r="M11" s="83">
        <v>4.25</v>
      </c>
      <c r="N11" s="84">
        <v>31.152000000000001</v>
      </c>
      <c r="O11" s="36">
        <v>19.975000000000001</v>
      </c>
      <c r="P11" s="84">
        <v>26.664000000000001</v>
      </c>
      <c r="Q11" s="93">
        <v>-2.8500000000000001E-2</v>
      </c>
      <c r="R11" s="84">
        <v>30.6</v>
      </c>
      <c r="S11" s="36">
        <v>1.2749999999999999</v>
      </c>
      <c r="T11" s="84">
        <v>17.899999999999999</v>
      </c>
      <c r="U11" s="83">
        <v>2.25</v>
      </c>
      <c r="V11" s="82">
        <v>9.0239999999999991</v>
      </c>
      <c r="W11" s="177">
        <v>284.60000000000002</v>
      </c>
      <c r="X11" s="33">
        <v>473</v>
      </c>
      <c r="Y11" s="45" t="str">
        <f>+LOOKUP(B11,COD_FIN!$C$5:$C$60,COD_FIN!$B$5:$B$60)</f>
        <v>CVM</v>
      </c>
      <c r="Z11" s="83">
        <f>+(4.152*K11+3.382*M11-0.015*H11-1.743*S11+3.977*U11-9.068*Q11)*3.6</f>
        <v>284.60783880000008</v>
      </c>
      <c r="AA11" s="186"/>
    </row>
    <row r="12" spans="1:27" x14ac:dyDescent="0.3">
      <c r="A12" s="33">
        <f t="shared" ref="A12:A43" si="4">A11+1</f>
        <v>2</v>
      </c>
      <c r="B12" s="96">
        <v>190001</v>
      </c>
      <c r="C12" s="89">
        <v>87519</v>
      </c>
      <c r="D12" s="43" t="s">
        <v>292</v>
      </c>
      <c r="E12" s="95">
        <v>41000</v>
      </c>
      <c r="F12" s="94">
        <v>43344</v>
      </c>
      <c r="G12" s="85">
        <v>140</v>
      </c>
      <c r="H12" s="86">
        <v>69.444999999999993</v>
      </c>
      <c r="I12" s="86">
        <v>57.12</v>
      </c>
      <c r="J12" s="85">
        <v>5</v>
      </c>
      <c r="K12" s="83">
        <v>9.6050000000000004</v>
      </c>
      <c r="L12" s="84">
        <v>46.314</v>
      </c>
      <c r="M12" s="83">
        <v>6.8</v>
      </c>
      <c r="N12" s="84">
        <v>41.76</v>
      </c>
      <c r="O12" s="36">
        <v>11.475</v>
      </c>
      <c r="P12" s="84">
        <v>34.92</v>
      </c>
      <c r="Q12" s="93">
        <v>9.5000000000000001E-2</v>
      </c>
      <c r="R12" s="84">
        <v>40.6</v>
      </c>
      <c r="S12" s="36">
        <v>-3.91</v>
      </c>
      <c r="T12" s="84">
        <v>27.1</v>
      </c>
      <c r="U12" s="83">
        <v>0.36</v>
      </c>
      <c r="V12" s="82">
        <v>16.8</v>
      </c>
      <c r="W12" s="177">
        <v>249.2</v>
      </c>
      <c r="X12" s="33">
        <v>1106</v>
      </c>
      <c r="Y12" s="45" t="str">
        <f>+LOOKUP(B12,COD_FIN!$C$5:$C$60,COD_FIN!$B$5:$B$60)</f>
        <v>HRE</v>
      </c>
      <c r="Z12" s="83">
        <f t="shared" ref="Z12:Z51" si="5">+(4.152*K12+3.382*M12-0.015*H12-1.743*S12+3.977*U12-9.068*Q12)*3.6</f>
        <v>249.19659000000001</v>
      </c>
      <c r="AA12" s="186"/>
    </row>
    <row r="13" spans="1:27" x14ac:dyDescent="0.3">
      <c r="A13" s="33">
        <f t="shared" si="4"/>
        <v>3</v>
      </c>
      <c r="B13" s="96">
        <v>190001</v>
      </c>
      <c r="C13" s="89">
        <v>87527</v>
      </c>
      <c r="D13" s="43" t="s">
        <v>176</v>
      </c>
      <c r="E13" s="95">
        <v>41061</v>
      </c>
      <c r="F13" s="94">
        <v>43040</v>
      </c>
      <c r="G13" s="85">
        <v>305</v>
      </c>
      <c r="H13" s="86">
        <v>172.97499999999999</v>
      </c>
      <c r="I13" s="86">
        <v>58.85</v>
      </c>
      <c r="J13" s="85">
        <v>3</v>
      </c>
      <c r="K13" s="83">
        <v>11.9</v>
      </c>
      <c r="L13" s="84">
        <v>45.56</v>
      </c>
      <c r="M13" s="83">
        <v>9.2650000000000006</v>
      </c>
      <c r="N13" s="84">
        <v>38.677999999999997</v>
      </c>
      <c r="O13" s="36">
        <v>29.24</v>
      </c>
      <c r="P13" s="84">
        <v>33.033999999999999</v>
      </c>
      <c r="Q13" s="93">
        <v>-0.26600000000000001</v>
      </c>
      <c r="R13" s="84">
        <v>43.8</v>
      </c>
      <c r="S13" s="36">
        <v>0.42499999999999999</v>
      </c>
      <c r="T13" s="84">
        <v>32.299999999999997</v>
      </c>
      <c r="U13" s="83">
        <v>-2.7</v>
      </c>
      <c r="V13" s="82">
        <v>18.914400000000001</v>
      </c>
      <c r="W13" s="177">
        <v>248.7</v>
      </c>
      <c r="X13" s="33">
        <v>1121</v>
      </c>
      <c r="Y13" s="45" t="str">
        <f>+LOOKUP(B13,COD_FIN!$C$5:$C$60,COD_FIN!$B$5:$B$60)</f>
        <v>HRE</v>
      </c>
      <c r="Z13" s="83">
        <f t="shared" si="5"/>
        <v>248.69454480000005</v>
      </c>
      <c r="AA13" s="186"/>
    </row>
    <row r="14" spans="1:27" x14ac:dyDescent="0.3">
      <c r="A14" s="33">
        <f t="shared" si="4"/>
        <v>4</v>
      </c>
      <c r="B14" s="96">
        <v>3040002</v>
      </c>
      <c r="C14" s="89">
        <v>72331</v>
      </c>
      <c r="D14" s="43" t="s">
        <v>409</v>
      </c>
      <c r="E14" s="95">
        <v>39264</v>
      </c>
      <c r="F14" s="94">
        <v>43221</v>
      </c>
      <c r="G14" s="85">
        <v>114</v>
      </c>
      <c r="H14" s="86">
        <v>-7.2249999999999996</v>
      </c>
      <c r="I14" s="86">
        <v>61.055999999999997</v>
      </c>
      <c r="J14" s="85">
        <v>8</v>
      </c>
      <c r="K14" s="83">
        <v>9.6050000000000004</v>
      </c>
      <c r="L14" s="84">
        <v>42.96</v>
      </c>
      <c r="M14" s="83">
        <v>5.3550000000000004</v>
      </c>
      <c r="N14" s="84">
        <v>38.4</v>
      </c>
      <c r="O14" s="36">
        <v>3.8250000000000002</v>
      </c>
      <c r="P14" s="84">
        <v>25.84</v>
      </c>
      <c r="Q14" s="93">
        <v>-0.2185</v>
      </c>
      <c r="R14" s="84">
        <v>38.799999999999997</v>
      </c>
      <c r="S14" s="36">
        <v>-0.85</v>
      </c>
      <c r="T14" s="84">
        <v>36.095999999999997</v>
      </c>
      <c r="U14" s="83">
        <v>0.99</v>
      </c>
      <c r="V14" s="82">
        <v>28.608000000000001</v>
      </c>
      <c r="W14" s="177">
        <v>235.8</v>
      </c>
      <c r="X14" s="33">
        <v>239</v>
      </c>
      <c r="Y14" s="45" t="str">
        <f>+LOOKUP(B14,COD_FIN!$C$5:$C$60,COD_FIN!$B$5:$B$60)</f>
        <v>AGT</v>
      </c>
      <c r="Z14" s="83">
        <f t="shared" si="5"/>
        <v>235.7966988</v>
      </c>
      <c r="AA14" s="186"/>
    </row>
    <row r="15" spans="1:27" x14ac:dyDescent="0.3">
      <c r="A15" s="33">
        <f t="shared" si="4"/>
        <v>5</v>
      </c>
      <c r="B15" s="96">
        <v>102960001</v>
      </c>
      <c r="C15" s="89">
        <v>78771</v>
      </c>
      <c r="D15" s="43" t="s">
        <v>289</v>
      </c>
      <c r="E15" s="95">
        <v>40299</v>
      </c>
      <c r="F15" s="94">
        <v>42917</v>
      </c>
      <c r="G15" s="85">
        <v>305</v>
      </c>
      <c r="H15" s="86">
        <v>147.22</v>
      </c>
      <c r="I15" s="86">
        <v>58.86</v>
      </c>
      <c r="J15" s="85">
        <v>6</v>
      </c>
      <c r="K15" s="83">
        <v>12.324999999999999</v>
      </c>
      <c r="L15" s="84">
        <v>42.39</v>
      </c>
      <c r="M15" s="83">
        <v>4.42</v>
      </c>
      <c r="N15" s="84">
        <v>39.96</v>
      </c>
      <c r="O15" s="36">
        <v>12.75</v>
      </c>
      <c r="P15" s="84">
        <v>24.84</v>
      </c>
      <c r="Q15" s="93">
        <v>-7.5999999999999998E-2</v>
      </c>
      <c r="R15" s="84">
        <v>36.200000000000003</v>
      </c>
      <c r="S15" s="36">
        <v>-1.2749999999999999</v>
      </c>
      <c r="T15" s="84">
        <v>30.2</v>
      </c>
      <c r="U15" s="83">
        <v>-1.35</v>
      </c>
      <c r="V15" s="82">
        <v>21.663</v>
      </c>
      <c r="W15" s="177">
        <v>221.2</v>
      </c>
      <c r="X15" s="33">
        <v>382</v>
      </c>
      <c r="Y15" s="45" t="str">
        <f>+LOOKUP(B15,COD_FIN!$C$5:$C$60,COD_FIN!$B$5:$B$60)</f>
        <v>HLM</v>
      </c>
      <c r="Z15" s="83">
        <f t="shared" si="5"/>
        <v>221.24189880000006</v>
      </c>
      <c r="AA15" s="186"/>
    </row>
    <row r="16" spans="1:27" x14ac:dyDescent="0.3">
      <c r="A16" s="33">
        <f t="shared" si="4"/>
        <v>6</v>
      </c>
      <c r="B16" s="96">
        <v>110001</v>
      </c>
      <c r="C16" s="89">
        <v>83355</v>
      </c>
      <c r="D16" s="43" t="s">
        <v>293</v>
      </c>
      <c r="E16" s="95">
        <v>40756</v>
      </c>
      <c r="F16" s="94">
        <v>43101</v>
      </c>
      <c r="G16" s="85">
        <v>244</v>
      </c>
      <c r="H16" s="86">
        <v>5.61</v>
      </c>
      <c r="I16" s="86">
        <v>61.953000000000003</v>
      </c>
      <c r="J16" s="85">
        <v>5</v>
      </c>
      <c r="K16" s="83">
        <v>16.574999999999999</v>
      </c>
      <c r="L16" s="84">
        <v>45.981999999999999</v>
      </c>
      <c r="M16" s="83">
        <v>3.3149999999999999</v>
      </c>
      <c r="N16" s="84">
        <v>41.417000000000002</v>
      </c>
      <c r="O16" s="36">
        <v>9.69</v>
      </c>
      <c r="P16" s="84">
        <v>31.872</v>
      </c>
      <c r="Q16" s="93">
        <v>0.1615</v>
      </c>
      <c r="R16" s="84">
        <v>42.8</v>
      </c>
      <c r="S16" s="36">
        <v>-2.21</v>
      </c>
      <c r="T16" s="84">
        <v>37.200000000000003</v>
      </c>
      <c r="U16" s="83">
        <v>-7.11</v>
      </c>
      <c r="V16" s="82">
        <v>26.08</v>
      </c>
      <c r="W16" s="177">
        <v>194.6</v>
      </c>
      <c r="X16" s="33">
        <v>1911</v>
      </c>
      <c r="Y16" s="45" t="str">
        <f>+LOOKUP(B16,COD_FIN!$C$5:$C$60,COD_FIN!$B$5:$B$60)</f>
        <v>HEP</v>
      </c>
      <c r="Z16" s="83">
        <f t="shared" si="5"/>
        <v>194.60756880000005</v>
      </c>
      <c r="AA16" s="186"/>
    </row>
    <row r="17" spans="1:27" x14ac:dyDescent="0.3">
      <c r="A17" s="33">
        <f t="shared" si="4"/>
        <v>7</v>
      </c>
      <c r="B17" s="96">
        <v>3040002</v>
      </c>
      <c r="C17" s="89">
        <v>72343</v>
      </c>
      <c r="D17" s="43" t="s">
        <v>410</v>
      </c>
      <c r="E17" s="95">
        <v>39387</v>
      </c>
      <c r="F17" s="94">
        <v>43252</v>
      </c>
      <c r="G17" s="85">
        <v>80</v>
      </c>
      <c r="H17" s="86">
        <v>-103.27500000000001</v>
      </c>
      <c r="I17" s="86">
        <v>59.072000000000003</v>
      </c>
      <c r="J17" s="85">
        <v>8</v>
      </c>
      <c r="K17" s="83">
        <v>9.52</v>
      </c>
      <c r="L17" s="84">
        <v>45.645000000000003</v>
      </c>
      <c r="M17" s="83">
        <v>-0.255</v>
      </c>
      <c r="N17" s="84">
        <v>41.055</v>
      </c>
      <c r="O17" s="36">
        <v>0.51</v>
      </c>
      <c r="P17" s="84">
        <v>31.11</v>
      </c>
      <c r="Q17" s="93">
        <v>8.5500000000000007E-2</v>
      </c>
      <c r="R17" s="84">
        <v>42.8</v>
      </c>
      <c r="S17" s="36">
        <v>-1.7</v>
      </c>
      <c r="T17" s="84">
        <v>36.6</v>
      </c>
      <c r="U17" s="83">
        <v>2.79</v>
      </c>
      <c r="V17" s="82">
        <v>28.32</v>
      </c>
      <c r="W17" s="177">
        <v>192.6</v>
      </c>
      <c r="X17" s="33">
        <v>252</v>
      </c>
      <c r="Y17" s="45" t="str">
        <f>+LOOKUP(B17,COD_FIN!$C$5:$C$60,COD_FIN!$B$5:$B$60)</f>
        <v>AGT</v>
      </c>
      <c r="Z17" s="83">
        <f t="shared" si="5"/>
        <v>192.59053560000001</v>
      </c>
      <c r="AA17" s="186"/>
    </row>
    <row r="18" spans="1:27" x14ac:dyDescent="0.3">
      <c r="A18" s="33">
        <f t="shared" si="4"/>
        <v>8</v>
      </c>
      <c r="B18" s="96">
        <v>190001</v>
      </c>
      <c r="C18" s="89">
        <v>87528</v>
      </c>
      <c r="D18" s="43" t="s">
        <v>176</v>
      </c>
      <c r="E18" s="95">
        <v>41061</v>
      </c>
      <c r="F18" s="94">
        <v>43282</v>
      </c>
      <c r="G18" s="85">
        <v>214</v>
      </c>
      <c r="H18" s="86">
        <v>172.125</v>
      </c>
      <c r="I18" s="86">
        <v>60.386000000000003</v>
      </c>
      <c r="J18" s="85">
        <v>4</v>
      </c>
      <c r="K18" s="83">
        <v>9.0950000000000006</v>
      </c>
      <c r="L18" s="84">
        <v>46.664999999999999</v>
      </c>
      <c r="M18" s="83">
        <v>7.3949999999999996</v>
      </c>
      <c r="N18" s="84">
        <v>43.29</v>
      </c>
      <c r="O18" s="36">
        <v>24.055</v>
      </c>
      <c r="P18" s="84">
        <v>35.19</v>
      </c>
      <c r="Q18" s="93">
        <v>-8.5500000000000007E-2</v>
      </c>
      <c r="R18" s="84">
        <v>44.1</v>
      </c>
      <c r="S18" s="36">
        <v>-1.7849999999999999</v>
      </c>
      <c r="T18" s="84">
        <v>34.4</v>
      </c>
      <c r="U18" s="83">
        <v>-2.97</v>
      </c>
      <c r="V18" s="82">
        <v>21.655000000000001</v>
      </c>
      <c r="W18" s="177">
        <v>188.2</v>
      </c>
      <c r="X18" s="33">
        <v>1122</v>
      </c>
      <c r="Y18" s="45" t="str">
        <f>+LOOKUP(B18,COD_FIN!$C$5:$C$60,COD_FIN!$B$5:$B$60)</f>
        <v>HRE</v>
      </c>
      <c r="Z18" s="83">
        <f t="shared" si="5"/>
        <v>188.15520240000004</v>
      </c>
      <c r="AA18" s="186"/>
    </row>
    <row r="19" spans="1:27" x14ac:dyDescent="0.3">
      <c r="A19" s="33">
        <f t="shared" si="4"/>
        <v>9</v>
      </c>
      <c r="B19" s="96">
        <v>110001</v>
      </c>
      <c r="C19" s="89">
        <v>78035</v>
      </c>
      <c r="D19" s="43" t="s">
        <v>443</v>
      </c>
      <c r="E19" s="95">
        <v>40330</v>
      </c>
      <c r="F19" s="94">
        <v>42948</v>
      </c>
      <c r="G19" s="85">
        <v>305</v>
      </c>
      <c r="H19" s="86">
        <v>37.145000000000003</v>
      </c>
      <c r="I19" s="86">
        <v>66.981999999999999</v>
      </c>
      <c r="J19" s="85">
        <v>6</v>
      </c>
      <c r="K19" s="83">
        <v>9.52</v>
      </c>
      <c r="L19" s="84">
        <v>48.56</v>
      </c>
      <c r="M19" s="83">
        <v>6.5449999999999999</v>
      </c>
      <c r="N19" s="84">
        <v>43.52</v>
      </c>
      <c r="O19" s="36">
        <v>14.28</v>
      </c>
      <c r="P19" s="84">
        <v>34.32</v>
      </c>
      <c r="Q19" s="93">
        <v>-0.1235</v>
      </c>
      <c r="R19" s="84">
        <v>43.8</v>
      </c>
      <c r="S19" s="36">
        <v>0</v>
      </c>
      <c r="T19" s="84">
        <v>40.299999999999997</v>
      </c>
      <c r="U19" s="83">
        <v>-2.61</v>
      </c>
      <c r="V19" s="82">
        <v>30.276</v>
      </c>
      <c r="W19" s="177">
        <v>186.6</v>
      </c>
      <c r="X19" s="33">
        <v>1747</v>
      </c>
      <c r="Y19" s="45" t="str">
        <f>+LOOKUP(B19,COD_FIN!$C$5:$C$60,COD_FIN!$B$5:$B$60)</f>
        <v>HEP</v>
      </c>
      <c r="Z19" s="83">
        <f t="shared" si="5"/>
        <v>186.64193879999999</v>
      </c>
      <c r="AA19" s="186"/>
    </row>
    <row r="20" spans="1:27" x14ac:dyDescent="0.3">
      <c r="A20" s="33">
        <f t="shared" si="4"/>
        <v>10</v>
      </c>
      <c r="B20" s="96">
        <v>3040002</v>
      </c>
      <c r="C20" s="89">
        <v>75113</v>
      </c>
      <c r="D20" s="43" t="s">
        <v>334</v>
      </c>
      <c r="E20" s="95">
        <v>39814</v>
      </c>
      <c r="F20" s="94">
        <v>43221</v>
      </c>
      <c r="G20" s="85">
        <v>93</v>
      </c>
      <c r="H20" s="86">
        <v>202.55500000000001</v>
      </c>
      <c r="I20" s="86">
        <v>59.677999999999997</v>
      </c>
      <c r="J20" s="85">
        <v>8</v>
      </c>
      <c r="K20" s="83">
        <v>4.5049999999999999</v>
      </c>
      <c r="L20" s="84">
        <v>42.24</v>
      </c>
      <c r="M20" s="83">
        <v>6.63</v>
      </c>
      <c r="N20" s="84">
        <v>37.200000000000003</v>
      </c>
      <c r="O20" s="36">
        <v>10.115</v>
      </c>
      <c r="P20" s="84">
        <v>25.6</v>
      </c>
      <c r="Q20" s="93">
        <v>0.152</v>
      </c>
      <c r="R20" s="84">
        <v>35.9</v>
      </c>
      <c r="S20" s="36">
        <v>-1.9550000000000001</v>
      </c>
      <c r="T20" s="84">
        <v>34.1</v>
      </c>
      <c r="U20" s="83">
        <v>2.34</v>
      </c>
      <c r="V20" s="82">
        <v>24.672000000000001</v>
      </c>
      <c r="W20" s="177">
        <v>177.9</v>
      </c>
      <c r="X20" s="33">
        <v>282</v>
      </c>
      <c r="Y20" s="45" t="str">
        <f>+LOOKUP(B20,COD_FIN!$C$5:$C$60,COD_FIN!$B$5:$B$60)</f>
        <v>AGT</v>
      </c>
      <c r="Z20" s="83">
        <f t="shared" si="5"/>
        <v>177.9282144</v>
      </c>
      <c r="AA20" s="186"/>
    </row>
    <row r="21" spans="1:27" x14ac:dyDescent="0.3">
      <c r="A21" s="33">
        <f t="shared" si="4"/>
        <v>11</v>
      </c>
      <c r="B21" s="96">
        <v>2850002</v>
      </c>
      <c r="C21" s="89">
        <v>69186</v>
      </c>
      <c r="D21" s="43" t="s">
        <v>180</v>
      </c>
      <c r="E21" s="95">
        <v>39052</v>
      </c>
      <c r="F21" s="94">
        <v>43070</v>
      </c>
      <c r="G21" s="85">
        <v>153</v>
      </c>
      <c r="H21" s="86">
        <v>-146.19999999999999</v>
      </c>
      <c r="I21" s="86">
        <v>67.628</v>
      </c>
      <c r="J21" s="85">
        <v>10</v>
      </c>
      <c r="K21" s="83">
        <v>6.97</v>
      </c>
      <c r="L21" s="84">
        <v>49.302</v>
      </c>
      <c r="M21" s="83">
        <v>1.02</v>
      </c>
      <c r="N21" s="84">
        <v>45.65</v>
      </c>
      <c r="O21" s="36">
        <v>15.045</v>
      </c>
      <c r="P21" s="84">
        <v>34.86</v>
      </c>
      <c r="Q21" s="93">
        <v>-9.5000000000000001E-2</v>
      </c>
      <c r="R21" s="84">
        <v>46.2</v>
      </c>
      <c r="S21" s="36">
        <v>0.76500000000000001</v>
      </c>
      <c r="T21" s="84">
        <v>44.5</v>
      </c>
      <c r="U21" s="83">
        <v>3.42</v>
      </c>
      <c r="V21" s="82">
        <v>37.521000000000001</v>
      </c>
      <c r="W21" s="177">
        <v>171.8</v>
      </c>
      <c r="X21" s="33">
        <v>821</v>
      </c>
      <c r="Y21" s="45" t="str">
        <f>+LOOKUP(B21,COD_FIN!$C$5:$C$60,COD_FIN!$B$5:$B$60)</f>
        <v>ZAG</v>
      </c>
      <c r="Z21" s="83">
        <f t="shared" si="5"/>
        <v>171.761346</v>
      </c>
      <c r="AA21" s="186"/>
    </row>
    <row r="22" spans="1:27" x14ac:dyDescent="0.3">
      <c r="A22" s="33">
        <f t="shared" si="4"/>
        <v>12</v>
      </c>
      <c r="B22" s="96">
        <v>190001</v>
      </c>
      <c r="C22" s="89">
        <v>85456</v>
      </c>
      <c r="D22" s="43" t="s">
        <v>381</v>
      </c>
      <c r="E22" s="95">
        <v>39904</v>
      </c>
      <c r="F22" s="94">
        <v>43160</v>
      </c>
      <c r="G22" s="85">
        <v>305</v>
      </c>
      <c r="H22" s="86">
        <v>57.715000000000003</v>
      </c>
      <c r="I22" s="86">
        <v>69.63</v>
      </c>
      <c r="J22" s="85">
        <v>7</v>
      </c>
      <c r="K22" s="83">
        <v>4.76</v>
      </c>
      <c r="L22" s="84">
        <v>52.398000000000003</v>
      </c>
      <c r="M22" s="83">
        <v>1.36</v>
      </c>
      <c r="N22" s="84">
        <v>47.26</v>
      </c>
      <c r="O22" s="36">
        <v>5.6950000000000003</v>
      </c>
      <c r="P22" s="84">
        <v>39.354999999999997</v>
      </c>
      <c r="Q22" s="93">
        <v>0.18049999999999999</v>
      </c>
      <c r="R22" s="84">
        <v>49</v>
      </c>
      <c r="S22" s="36">
        <v>-5.78</v>
      </c>
      <c r="T22" s="84">
        <v>40</v>
      </c>
      <c r="U22" s="83">
        <v>3.33</v>
      </c>
      <c r="V22" s="82">
        <v>31.187999999999999</v>
      </c>
      <c r="W22" s="177">
        <v>162.6</v>
      </c>
      <c r="X22" s="33">
        <v>938</v>
      </c>
      <c r="Y22" s="45" t="str">
        <f>+LOOKUP(B22,COD_FIN!$C$5:$C$60,COD_FIN!$B$5:$B$60)</f>
        <v>HRE</v>
      </c>
      <c r="Z22" s="83">
        <f t="shared" si="5"/>
        <v>162.64256759999998</v>
      </c>
      <c r="AA22" s="186"/>
    </row>
    <row r="23" spans="1:27" x14ac:dyDescent="0.3">
      <c r="A23" s="33">
        <f t="shared" si="4"/>
        <v>13</v>
      </c>
      <c r="B23" s="96">
        <v>190001</v>
      </c>
      <c r="C23" s="89">
        <v>86427</v>
      </c>
      <c r="D23" s="43" t="s">
        <v>176</v>
      </c>
      <c r="E23" s="95">
        <v>40695</v>
      </c>
      <c r="F23" s="94">
        <v>43252</v>
      </c>
      <c r="G23" s="85">
        <v>234</v>
      </c>
      <c r="H23" s="86">
        <v>123.93</v>
      </c>
      <c r="I23" s="86">
        <v>63.438000000000002</v>
      </c>
      <c r="J23" s="85">
        <v>5</v>
      </c>
      <c r="K23" s="83">
        <v>6.63</v>
      </c>
      <c r="L23" s="84">
        <v>50.234999999999999</v>
      </c>
      <c r="M23" s="83">
        <v>7.2249999999999996</v>
      </c>
      <c r="N23" s="84">
        <v>43.18</v>
      </c>
      <c r="O23" s="36">
        <v>21.844999999999999</v>
      </c>
      <c r="P23" s="84">
        <v>36.805</v>
      </c>
      <c r="Q23" s="93">
        <v>-0.247</v>
      </c>
      <c r="R23" s="84">
        <v>46.1</v>
      </c>
      <c r="S23" s="36">
        <v>-2.04</v>
      </c>
      <c r="T23" s="84">
        <v>35.9</v>
      </c>
      <c r="U23" s="83">
        <v>-2.79</v>
      </c>
      <c r="V23" s="82">
        <v>24.586200000000002</v>
      </c>
      <c r="W23" s="177">
        <v>161.30000000000001</v>
      </c>
      <c r="X23" s="33">
        <v>1050</v>
      </c>
      <c r="Y23" s="45" t="str">
        <f>+LOOKUP(B23,COD_FIN!$C$5:$C$60,COD_FIN!$B$5:$B$60)</f>
        <v>HRE</v>
      </c>
      <c r="Z23" s="83">
        <f t="shared" si="5"/>
        <v>161.2924056</v>
      </c>
      <c r="AA23" s="186"/>
    </row>
    <row r="24" spans="1:27" x14ac:dyDescent="0.3">
      <c r="A24" s="33">
        <f t="shared" si="4"/>
        <v>14</v>
      </c>
      <c r="B24" s="96">
        <v>102960001</v>
      </c>
      <c r="C24" s="89">
        <v>78776</v>
      </c>
      <c r="D24" s="43" t="s">
        <v>338</v>
      </c>
      <c r="E24" s="95">
        <v>40360</v>
      </c>
      <c r="F24" s="94">
        <v>42826</v>
      </c>
      <c r="G24" s="85">
        <v>305</v>
      </c>
      <c r="H24" s="86">
        <v>125.97</v>
      </c>
      <c r="I24" s="86">
        <v>60.72</v>
      </c>
      <c r="J24" s="85">
        <v>5</v>
      </c>
      <c r="K24" s="83">
        <v>7.14</v>
      </c>
      <c r="L24" s="84">
        <v>38.96</v>
      </c>
      <c r="M24" s="83">
        <v>4.25</v>
      </c>
      <c r="N24" s="84">
        <v>36.799999999999997</v>
      </c>
      <c r="O24" s="36">
        <v>8.7550000000000008</v>
      </c>
      <c r="P24" s="84">
        <v>23.68</v>
      </c>
      <c r="Q24" s="93">
        <v>-0.114</v>
      </c>
      <c r="R24" s="84">
        <v>35.5</v>
      </c>
      <c r="S24" s="36">
        <v>-1.36</v>
      </c>
      <c r="T24" s="84">
        <v>31.8</v>
      </c>
      <c r="U24" s="83">
        <v>-0.36</v>
      </c>
      <c r="V24" s="82">
        <v>21.140999999999998</v>
      </c>
      <c r="W24" s="177">
        <v>158.80000000000001</v>
      </c>
      <c r="X24" s="33">
        <v>387</v>
      </c>
      <c r="Y24" s="45" t="str">
        <f>+LOOKUP(B24,COD_FIN!$C$5:$C$60,COD_FIN!$B$5:$B$60)</f>
        <v>HLM</v>
      </c>
      <c r="Z24" s="83">
        <f t="shared" si="5"/>
        <v>158.76627120000001</v>
      </c>
      <c r="AA24" s="186"/>
    </row>
    <row r="25" spans="1:27" x14ac:dyDescent="0.3">
      <c r="A25" s="33">
        <f t="shared" si="4"/>
        <v>15</v>
      </c>
      <c r="B25" s="96">
        <v>106500005</v>
      </c>
      <c r="C25" s="89">
        <v>64764</v>
      </c>
      <c r="D25" s="43" t="s">
        <v>177</v>
      </c>
      <c r="E25" s="95">
        <v>38808</v>
      </c>
      <c r="F25" s="94">
        <v>42887</v>
      </c>
      <c r="G25" s="85">
        <v>211</v>
      </c>
      <c r="H25" s="86">
        <v>-34</v>
      </c>
      <c r="I25" s="86">
        <v>51.993000000000002</v>
      </c>
      <c r="J25" s="85">
        <v>9</v>
      </c>
      <c r="K25" s="83">
        <v>5.5250000000000004</v>
      </c>
      <c r="L25" s="84">
        <v>39.56</v>
      </c>
      <c r="M25" s="83">
        <v>5.0149999999999997</v>
      </c>
      <c r="N25" s="84">
        <v>31.562000000000001</v>
      </c>
      <c r="O25" s="36">
        <v>5.0149999999999997</v>
      </c>
      <c r="P25" s="84">
        <v>21.414000000000001</v>
      </c>
      <c r="Q25" s="93">
        <v>-4.7500000000000001E-2</v>
      </c>
      <c r="R25" s="84">
        <v>32.6</v>
      </c>
      <c r="S25" s="36">
        <v>1.87</v>
      </c>
      <c r="T25" s="84">
        <v>19.305</v>
      </c>
      <c r="U25" s="83">
        <v>1.62</v>
      </c>
      <c r="V25" s="82">
        <v>10.196999999999999</v>
      </c>
      <c r="W25" s="177">
        <v>158.5</v>
      </c>
      <c r="X25" s="33">
        <v>361</v>
      </c>
      <c r="Y25" s="45" t="str">
        <f>+LOOKUP(B25,COD_FIN!$C$5:$C$60,COD_FIN!$B$5:$B$60)</f>
        <v>ARM</v>
      </c>
      <c r="Z25" s="83">
        <f t="shared" si="5"/>
        <v>158.48852399999998</v>
      </c>
      <c r="AA25" s="186"/>
    </row>
    <row r="26" spans="1:27" x14ac:dyDescent="0.3">
      <c r="A26" s="33">
        <f t="shared" si="4"/>
        <v>16</v>
      </c>
      <c r="B26" s="96">
        <v>2120010</v>
      </c>
      <c r="C26" s="89">
        <v>84583</v>
      </c>
      <c r="D26" s="43" t="s">
        <v>180</v>
      </c>
      <c r="E26" s="95">
        <v>40513</v>
      </c>
      <c r="F26" s="94">
        <v>42979</v>
      </c>
      <c r="G26" s="85">
        <v>305</v>
      </c>
      <c r="H26" s="86">
        <v>137.53</v>
      </c>
      <c r="I26" s="86">
        <v>61.82</v>
      </c>
      <c r="J26" s="85">
        <v>5</v>
      </c>
      <c r="K26" s="83">
        <v>10.88</v>
      </c>
      <c r="L26" s="84">
        <v>44.54</v>
      </c>
      <c r="M26" s="83">
        <v>1.4450000000000001</v>
      </c>
      <c r="N26" s="84">
        <v>40.545000000000002</v>
      </c>
      <c r="O26" s="36">
        <v>11.475</v>
      </c>
      <c r="P26" s="84">
        <v>30.004999999999999</v>
      </c>
      <c r="Q26" s="93">
        <v>0.1615</v>
      </c>
      <c r="R26" s="84">
        <v>42.2</v>
      </c>
      <c r="S26" s="36">
        <v>3.74</v>
      </c>
      <c r="T26" s="84">
        <v>36.4</v>
      </c>
      <c r="U26" s="83">
        <v>0.99</v>
      </c>
      <c r="V26" s="82">
        <v>25.36</v>
      </c>
      <c r="W26" s="177">
        <v>158.19999999999999</v>
      </c>
      <c r="X26" s="33">
        <v>614</v>
      </c>
      <c r="Y26" s="45" t="str">
        <f>+LOOKUP(B26,COD_FIN!$C$5:$C$60,COD_FIN!$B$5:$B$60)</f>
        <v>HTF</v>
      </c>
      <c r="Z26" s="83">
        <f t="shared" si="5"/>
        <v>158.22622080000002</v>
      </c>
      <c r="AA26" s="186"/>
    </row>
    <row r="27" spans="1:27" x14ac:dyDescent="0.3">
      <c r="A27" s="33">
        <f t="shared" si="4"/>
        <v>17</v>
      </c>
      <c r="B27" s="96">
        <v>1960040</v>
      </c>
      <c r="C27" s="89">
        <v>71003</v>
      </c>
      <c r="D27" s="43" t="s">
        <v>290</v>
      </c>
      <c r="E27" s="95">
        <v>39661</v>
      </c>
      <c r="F27" s="94">
        <v>42826</v>
      </c>
      <c r="G27" s="85">
        <v>305</v>
      </c>
      <c r="H27" s="86">
        <v>-29.324999999999999</v>
      </c>
      <c r="I27" s="86">
        <v>65.988</v>
      </c>
      <c r="J27" s="85">
        <v>8</v>
      </c>
      <c r="K27" s="83">
        <v>2.125</v>
      </c>
      <c r="L27" s="84">
        <v>56.238</v>
      </c>
      <c r="M27" s="83">
        <v>3.145</v>
      </c>
      <c r="N27" s="84">
        <v>48.503</v>
      </c>
      <c r="O27" s="36">
        <v>5.6950000000000003</v>
      </c>
      <c r="P27" s="84">
        <v>41.040999999999997</v>
      </c>
      <c r="Q27" s="93">
        <v>0.23749999999999999</v>
      </c>
      <c r="R27" s="84">
        <v>48.4</v>
      </c>
      <c r="S27" s="36">
        <v>-3.4849999999999999</v>
      </c>
      <c r="T27" s="84">
        <v>40.1</v>
      </c>
      <c r="U27" s="83">
        <v>4.7699999999999996</v>
      </c>
      <c r="V27" s="82">
        <v>32.351999999999997</v>
      </c>
      <c r="W27" s="177">
        <v>154</v>
      </c>
      <c r="X27" s="33">
        <v>484</v>
      </c>
      <c r="Y27" s="45" t="str">
        <f>+LOOKUP(B27,COD_FIN!$C$5:$C$60,COD_FIN!$B$5:$B$60)</f>
        <v>CVM</v>
      </c>
      <c r="Z27" s="83">
        <f t="shared" si="5"/>
        <v>154.04493600000001</v>
      </c>
      <c r="AA27" s="186"/>
    </row>
    <row r="28" spans="1:27" x14ac:dyDescent="0.3">
      <c r="A28" s="33">
        <f t="shared" si="4"/>
        <v>18</v>
      </c>
      <c r="B28" s="96">
        <v>110001</v>
      </c>
      <c r="C28" s="89">
        <v>90238</v>
      </c>
      <c r="D28" s="43" t="s">
        <v>293</v>
      </c>
      <c r="E28" s="95">
        <v>41183</v>
      </c>
      <c r="F28" s="94">
        <v>43040</v>
      </c>
      <c r="G28" s="85">
        <v>305</v>
      </c>
      <c r="H28" s="86">
        <v>-100.64</v>
      </c>
      <c r="I28" s="86">
        <v>62.04</v>
      </c>
      <c r="J28" s="85">
        <v>4</v>
      </c>
      <c r="K28" s="83">
        <v>14.62</v>
      </c>
      <c r="L28" s="84">
        <v>41.84</v>
      </c>
      <c r="M28" s="83">
        <v>2.125</v>
      </c>
      <c r="N28" s="84">
        <v>39.44</v>
      </c>
      <c r="O28" s="36">
        <v>7.99</v>
      </c>
      <c r="P28" s="84">
        <v>30.64</v>
      </c>
      <c r="Q28" s="93">
        <v>-2.8500000000000001E-2</v>
      </c>
      <c r="R28" s="84">
        <v>43.2</v>
      </c>
      <c r="S28" s="36">
        <v>0.255</v>
      </c>
      <c r="T28" s="84">
        <v>38.700000000000003</v>
      </c>
      <c r="U28" s="83">
        <v>-6.66</v>
      </c>
      <c r="V28" s="82">
        <v>25.417999999999999</v>
      </c>
      <c r="W28" s="177">
        <v>153.80000000000001</v>
      </c>
      <c r="X28" s="33">
        <v>2070</v>
      </c>
      <c r="Y28" s="45" t="str">
        <f>+LOOKUP(B28,COD_FIN!$C$5:$C$60,COD_FIN!$B$5:$B$60)</f>
        <v>HEP</v>
      </c>
      <c r="Z28" s="83">
        <f t="shared" si="5"/>
        <v>153.81267480000002</v>
      </c>
      <c r="AA28" s="186"/>
    </row>
    <row r="29" spans="1:27" x14ac:dyDescent="0.3">
      <c r="A29" s="33">
        <f t="shared" si="4"/>
        <v>19</v>
      </c>
      <c r="B29" s="96">
        <v>80001</v>
      </c>
      <c r="C29" s="89">
        <v>8516</v>
      </c>
      <c r="D29" s="43" t="s">
        <v>179</v>
      </c>
      <c r="E29" s="95">
        <v>40878</v>
      </c>
      <c r="F29" s="94">
        <v>43374</v>
      </c>
      <c r="G29" s="85">
        <v>118</v>
      </c>
      <c r="H29" s="86">
        <v>65.704999999999998</v>
      </c>
      <c r="I29" s="86">
        <v>57.2</v>
      </c>
      <c r="J29" s="85">
        <v>5</v>
      </c>
      <c r="K29" s="83">
        <v>5.8650000000000002</v>
      </c>
      <c r="L29" s="84">
        <v>45.99</v>
      </c>
      <c r="M29" s="83">
        <v>5.27</v>
      </c>
      <c r="N29" s="84">
        <v>42.48</v>
      </c>
      <c r="O29" s="36">
        <v>18.954999999999998</v>
      </c>
      <c r="P29" s="84">
        <v>31.05</v>
      </c>
      <c r="Q29" s="93">
        <v>-1.9E-2</v>
      </c>
      <c r="R29" s="84">
        <v>38.5</v>
      </c>
      <c r="S29" s="36">
        <v>-0.34</v>
      </c>
      <c r="T29" s="84">
        <v>32.618000000000002</v>
      </c>
      <c r="U29" s="83">
        <v>0.09</v>
      </c>
      <c r="V29" s="82">
        <v>23.76</v>
      </c>
      <c r="W29" s="177">
        <v>152.30000000000001</v>
      </c>
      <c r="X29" s="33">
        <v>1592</v>
      </c>
      <c r="Y29" s="45" t="str">
        <f>+LOOKUP(B29,COD_FIN!$C$5:$C$60,COD_FIN!$B$5:$B$60)</f>
        <v>SLU</v>
      </c>
      <c r="Z29" s="83">
        <f t="shared" si="5"/>
        <v>152.32279320000004</v>
      </c>
      <c r="AA29" s="186"/>
    </row>
    <row r="30" spans="1:27" x14ac:dyDescent="0.3">
      <c r="A30" s="33">
        <f t="shared" si="4"/>
        <v>20</v>
      </c>
      <c r="B30" s="96">
        <v>190001</v>
      </c>
      <c r="C30" s="89">
        <v>85497</v>
      </c>
      <c r="D30" s="43" t="s">
        <v>411</v>
      </c>
      <c r="E30" s="95">
        <v>40664</v>
      </c>
      <c r="F30" s="94">
        <v>43435</v>
      </c>
      <c r="G30" s="85">
        <v>72</v>
      </c>
      <c r="H30" s="86">
        <v>228.05500000000001</v>
      </c>
      <c r="I30" s="86">
        <v>60.398000000000003</v>
      </c>
      <c r="J30" s="85">
        <v>5</v>
      </c>
      <c r="K30" s="83">
        <v>8.0749999999999993</v>
      </c>
      <c r="L30" s="84">
        <v>52.8</v>
      </c>
      <c r="M30" s="83">
        <v>7.7350000000000003</v>
      </c>
      <c r="N30" s="84">
        <v>46.375999999999998</v>
      </c>
      <c r="O30" s="36">
        <v>9.35</v>
      </c>
      <c r="P30" s="84">
        <v>38.368000000000002</v>
      </c>
      <c r="Q30" s="93">
        <v>-0.17100000000000001</v>
      </c>
      <c r="R30" s="84">
        <v>47.5</v>
      </c>
      <c r="S30" s="36">
        <v>-4.165</v>
      </c>
      <c r="T30" s="84">
        <v>35.052</v>
      </c>
      <c r="U30" s="83">
        <v>-5.94</v>
      </c>
      <c r="V30" s="82">
        <v>26</v>
      </c>
      <c r="W30" s="177">
        <v>149.19999999999999</v>
      </c>
      <c r="X30" s="33">
        <v>1048</v>
      </c>
      <c r="Y30" s="45" t="str">
        <f>+LOOKUP(B30,COD_FIN!$C$5:$C$60,COD_FIN!$B$5:$B$60)</f>
        <v>HRE</v>
      </c>
      <c r="Z30" s="83">
        <f t="shared" si="5"/>
        <v>149.23147680000005</v>
      </c>
      <c r="AA30" s="186"/>
    </row>
    <row r="31" spans="1:27" x14ac:dyDescent="0.3">
      <c r="A31" s="33">
        <f t="shared" si="4"/>
        <v>21</v>
      </c>
      <c r="B31" s="96">
        <v>190001</v>
      </c>
      <c r="C31" s="89">
        <v>85461</v>
      </c>
      <c r="D31" s="43" t="s">
        <v>292</v>
      </c>
      <c r="E31" s="95">
        <v>39965</v>
      </c>
      <c r="F31" s="94">
        <v>43070</v>
      </c>
      <c r="G31" s="85">
        <v>305</v>
      </c>
      <c r="H31" s="86">
        <v>96.984999999999999</v>
      </c>
      <c r="I31" s="86">
        <v>60.83</v>
      </c>
      <c r="J31" s="85">
        <v>6</v>
      </c>
      <c r="K31" s="83">
        <v>0.93500000000000005</v>
      </c>
      <c r="L31" s="84">
        <v>50.286000000000001</v>
      </c>
      <c r="M31" s="83">
        <v>5.27</v>
      </c>
      <c r="N31" s="84">
        <v>40.976999999999997</v>
      </c>
      <c r="O31" s="36">
        <v>6.29</v>
      </c>
      <c r="P31" s="84">
        <v>36.192</v>
      </c>
      <c r="Q31" s="93">
        <v>-0.13300000000000001</v>
      </c>
      <c r="R31" s="84">
        <v>38.9</v>
      </c>
      <c r="S31" s="36">
        <v>-3.9950000000000001</v>
      </c>
      <c r="T31" s="84">
        <v>28.7</v>
      </c>
      <c r="U31" s="83">
        <v>2.4300000000000002</v>
      </c>
      <c r="V31" s="82">
        <v>17.138999999999999</v>
      </c>
      <c r="W31" s="177">
        <v>137.1</v>
      </c>
      <c r="X31" s="33">
        <v>944</v>
      </c>
      <c r="Y31" s="45" t="str">
        <f>+LOOKUP(B31,COD_FIN!$C$5:$C$60,COD_FIN!$B$5:$B$60)</f>
        <v>HRE</v>
      </c>
      <c r="Z31" s="83">
        <f t="shared" si="5"/>
        <v>137.1021264</v>
      </c>
      <c r="AA31" s="186"/>
    </row>
    <row r="32" spans="1:27" x14ac:dyDescent="0.3">
      <c r="A32" s="33">
        <f t="shared" si="4"/>
        <v>22</v>
      </c>
      <c r="B32" s="96">
        <v>80001</v>
      </c>
      <c r="C32" s="89">
        <v>85165</v>
      </c>
      <c r="D32" s="43">
        <v>28</v>
      </c>
      <c r="E32" s="95">
        <v>40909</v>
      </c>
      <c r="F32" s="94">
        <v>43101</v>
      </c>
      <c r="G32" s="85">
        <v>305</v>
      </c>
      <c r="H32" s="86">
        <v>179.095</v>
      </c>
      <c r="I32" s="86">
        <v>48.4</v>
      </c>
      <c r="J32" s="85">
        <v>4</v>
      </c>
      <c r="K32" s="83">
        <v>4.335</v>
      </c>
      <c r="L32" s="84">
        <v>35.729999999999997</v>
      </c>
      <c r="M32" s="83">
        <v>6.5449999999999999</v>
      </c>
      <c r="N32" s="84">
        <v>30.15</v>
      </c>
      <c r="O32" s="36">
        <v>12.24</v>
      </c>
      <c r="P32" s="84">
        <v>17.91</v>
      </c>
      <c r="Q32" s="93">
        <v>-0.18049999999999999</v>
      </c>
      <c r="R32" s="84">
        <v>23.6</v>
      </c>
      <c r="S32" s="36">
        <v>-0.59499999999999997</v>
      </c>
      <c r="T32" s="84">
        <v>15.2</v>
      </c>
      <c r="U32" s="83">
        <v>-0.63</v>
      </c>
      <c r="V32" s="82">
        <v>7.952</v>
      </c>
      <c r="W32" s="177">
        <v>135.4</v>
      </c>
      <c r="X32" s="33">
        <v>1594</v>
      </c>
      <c r="Y32" s="45" t="str">
        <f>+LOOKUP(B32,COD_FIN!$C$5:$C$60,COD_FIN!$B$5:$B$60)</f>
        <v>SLU</v>
      </c>
      <c r="Z32" s="83">
        <f t="shared" si="5"/>
        <v>135.41772240000003</v>
      </c>
      <c r="AA32" s="186"/>
    </row>
    <row r="33" spans="1:27" x14ac:dyDescent="0.3">
      <c r="A33" s="33">
        <f t="shared" si="4"/>
        <v>23</v>
      </c>
      <c r="B33" s="96">
        <v>2850002</v>
      </c>
      <c r="C33" s="89">
        <v>69224</v>
      </c>
      <c r="D33" s="43" t="s">
        <v>290</v>
      </c>
      <c r="E33" s="95">
        <v>39417</v>
      </c>
      <c r="F33" s="94">
        <v>43070</v>
      </c>
      <c r="G33" s="85">
        <v>161</v>
      </c>
      <c r="H33" s="86">
        <v>-76.84</v>
      </c>
      <c r="I33" s="86">
        <v>66.661000000000001</v>
      </c>
      <c r="J33" s="85">
        <v>9</v>
      </c>
      <c r="K33" s="83">
        <v>-0.59499999999999997</v>
      </c>
      <c r="L33" s="84">
        <v>48.298000000000002</v>
      </c>
      <c r="M33" s="83">
        <v>3.3149999999999999</v>
      </c>
      <c r="N33" s="84">
        <v>43.624000000000002</v>
      </c>
      <c r="O33" s="36">
        <v>14.28</v>
      </c>
      <c r="P33" s="84">
        <v>32.143999999999998</v>
      </c>
      <c r="Q33" s="93">
        <v>-9.5000000000000001E-2</v>
      </c>
      <c r="R33" s="84">
        <v>41.6</v>
      </c>
      <c r="S33" s="36">
        <v>-4.335</v>
      </c>
      <c r="T33" s="84">
        <v>40.9</v>
      </c>
      <c r="U33" s="83">
        <v>4.68</v>
      </c>
      <c r="V33" s="82">
        <v>33.066000000000003</v>
      </c>
      <c r="W33" s="177">
        <v>132.9</v>
      </c>
      <c r="X33" s="33">
        <v>861</v>
      </c>
      <c r="Y33" s="45" t="str">
        <f>+LOOKUP(B33,COD_FIN!$C$5:$C$60,COD_FIN!$B$5:$B$60)</f>
        <v>ZAG</v>
      </c>
      <c r="Z33" s="83">
        <f t="shared" si="5"/>
        <v>132.923574</v>
      </c>
      <c r="AA33" s="186"/>
    </row>
    <row r="34" spans="1:27" x14ac:dyDescent="0.3">
      <c r="A34" s="33">
        <f t="shared" si="4"/>
        <v>24</v>
      </c>
      <c r="B34" s="96">
        <v>106500005</v>
      </c>
      <c r="C34" s="89">
        <v>78988</v>
      </c>
      <c r="D34" s="43" t="s">
        <v>178</v>
      </c>
      <c r="E34" s="95">
        <v>40360</v>
      </c>
      <c r="F34" s="94">
        <v>43040</v>
      </c>
      <c r="G34" s="85">
        <v>51</v>
      </c>
      <c r="H34" s="86">
        <v>94.86</v>
      </c>
      <c r="I34" s="86">
        <v>57.3</v>
      </c>
      <c r="J34" s="85">
        <v>6</v>
      </c>
      <c r="K34" s="83">
        <v>8.5850000000000009</v>
      </c>
      <c r="L34" s="84">
        <v>44.5</v>
      </c>
      <c r="M34" s="83">
        <v>4.25</v>
      </c>
      <c r="N34" s="84">
        <v>42.987000000000002</v>
      </c>
      <c r="O34" s="36">
        <v>8.9250000000000007</v>
      </c>
      <c r="P34" s="84">
        <v>27.768000000000001</v>
      </c>
      <c r="Q34" s="93">
        <v>-0.14249999999999999</v>
      </c>
      <c r="R34" s="84">
        <v>43.3</v>
      </c>
      <c r="S34" s="36">
        <v>1.7</v>
      </c>
      <c r="T34" s="84">
        <v>33.764000000000003</v>
      </c>
      <c r="U34" s="83">
        <v>-2.52</v>
      </c>
      <c r="V34" s="82">
        <v>27.405000000000001</v>
      </c>
      <c r="W34" s="177">
        <v>132.80000000000001</v>
      </c>
      <c r="X34" s="33">
        <v>463</v>
      </c>
      <c r="Y34" s="45" t="str">
        <f>+LOOKUP(B34,COD_FIN!$C$5:$C$60,COD_FIN!$B$5:$B$60)</f>
        <v>ARM</v>
      </c>
      <c r="Z34" s="83">
        <f t="shared" si="5"/>
        <v>132.84925200000001</v>
      </c>
      <c r="AA34" s="186"/>
    </row>
    <row r="35" spans="1:27" x14ac:dyDescent="0.3">
      <c r="A35" s="33">
        <f t="shared" si="4"/>
        <v>25</v>
      </c>
      <c r="B35" s="96">
        <v>3040002</v>
      </c>
      <c r="C35" s="89">
        <v>75107</v>
      </c>
      <c r="D35" s="43" t="s">
        <v>444</v>
      </c>
      <c r="E35" s="95">
        <v>39600</v>
      </c>
      <c r="F35" s="94">
        <v>42917</v>
      </c>
      <c r="G35" s="85">
        <v>305</v>
      </c>
      <c r="H35" s="86">
        <v>-69.19</v>
      </c>
      <c r="I35" s="86">
        <v>58.08</v>
      </c>
      <c r="J35" s="85">
        <v>8</v>
      </c>
      <c r="K35" s="83">
        <v>4.93</v>
      </c>
      <c r="L35" s="84">
        <v>41.36</v>
      </c>
      <c r="M35" s="83">
        <v>-1.9550000000000001</v>
      </c>
      <c r="N35" s="84">
        <v>34.08</v>
      </c>
      <c r="O35" s="36">
        <v>-5.27</v>
      </c>
      <c r="P35" s="84">
        <v>25.76</v>
      </c>
      <c r="Q35" s="93">
        <v>0.1045</v>
      </c>
      <c r="R35" s="84">
        <v>34.5</v>
      </c>
      <c r="S35" s="36">
        <v>-6.5449999999999999</v>
      </c>
      <c r="T35" s="84">
        <v>28.5</v>
      </c>
      <c r="U35" s="83">
        <v>2.88</v>
      </c>
      <c r="V35" s="82">
        <v>19.391999999999999</v>
      </c>
      <c r="W35" s="177">
        <v>132.5</v>
      </c>
      <c r="X35" s="33">
        <v>262</v>
      </c>
      <c r="Y35" s="45" t="str">
        <f>+LOOKUP(B35,COD_FIN!$C$5:$C$60,COD_FIN!$B$5:$B$60)</f>
        <v>AGT</v>
      </c>
      <c r="Z35" s="83">
        <f t="shared" si="5"/>
        <v>132.51416039999998</v>
      </c>
      <c r="AA35" s="186"/>
    </row>
    <row r="36" spans="1:27" x14ac:dyDescent="0.3">
      <c r="A36" s="33">
        <f t="shared" si="4"/>
        <v>26</v>
      </c>
      <c r="B36" s="96">
        <v>2120001</v>
      </c>
      <c r="C36" s="89">
        <v>79364</v>
      </c>
      <c r="D36" s="43">
        <v>700</v>
      </c>
      <c r="E36" s="95">
        <v>40057</v>
      </c>
      <c r="F36" s="94">
        <v>43132</v>
      </c>
      <c r="G36" s="85">
        <v>206</v>
      </c>
      <c r="H36" s="86">
        <v>-91.29</v>
      </c>
      <c r="I36" s="86">
        <v>57.988</v>
      </c>
      <c r="J36" s="85">
        <v>7</v>
      </c>
      <c r="K36" s="83">
        <v>7.82</v>
      </c>
      <c r="L36" s="84">
        <v>44.454999999999998</v>
      </c>
      <c r="M36" s="83">
        <v>-1.4450000000000001</v>
      </c>
      <c r="N36" s="84">
        <v>37.06</v>
      </c>
      <c r="O36" s="36">
        <v>-1.4450000000000001</v>
      </c>
      <c r="P36" s="84">
        <v>28.135000000000002</v>
      </c>
      <c r="Q36" s="93">
        <v>-8.5500000000000007E-2</v>
      </c>
      <c r="R36" s="84">
        <v>35.299999999999997</v>
      </c>
      <c r="S36" s="36">
        <v>-0.255</v>
      </c>
      <c r="T36" s="84">
        <v>27.4</v>
      </c>
      <c r="U36" s="83">
        <v>1.26</v>
      </c>
      <c r="V36" s="82">
        <v>18.86</v>
      </c>
      <c r="W36" s="177">
        <v>126.7</v>
      </c>
      <c r="X36" s="33">
        <v>9536</v>
      </c>
      <c r="Y36" s="45" t="str">
        <f>+LOOKUP(B36,COD_FIN!$C$5:$C$60,COD_FIN!$B$5:$B$60)</f>
        <v>HMA</v>
      </c>
      <c r="Z36" s="83">
        <f t="shared" si="5"/>
        <v>126.65447640000002</v>
      </c>
      <c r="AA36" s="186"/>
    </row>
    <row r="37" spans="1:27" x14ac:dyDescent="0.3">
      <c r="A37" s="33">
        <f t="shared" si="4"/>
        <v>27</v>
      </c>
      <c r="B37" s="96">
        <v>110001</v>
      </c>
      <c r="C37" s="89">
        <v>92810</v>
      </c>
      <c r="D37" s="43" t="s">
        <v>335</v>
      </c>
      <c r="E37" s="95">
        <v>41640</v>
      </c>
      <c r="F37" s="94">
        <v>43101</v>
      </c>
      <c r="G37" s="85">
        <v>208</v>
      </c>
      <c r="H37" s="86">
        <v>149.685</v>
      </c>
      <c r="I37" s="86">
        <v>54.271999999999998</v>
      </c>
      <c r="J37" s="85">
        <v>2</v>
      </c>
      <c r="K37" s="83">
        <v>15.725</v>
      </c>
      <c r="L37" s="84">
        <v>36.555999999999997</v>
      </c>
      <c r="M37" s="83">
        <v>3.3149999999999999</v>
      </c>
      <c r="N37" s="84">
        <v>33.078000000000003</v>
      </c>
      <c r="O37" s="36">
        <v>7.7350000000000003</v>
      </c>
      <c r="P37" s="84">
        <v>24.198</v>
      </c>
      <c r="Q37" s="93">
        <v>-0.39900000000000002</v>
      </c>
      <c r="R37" s="84">
        <v>36.200000000000003</v>
      </c>
      <c r="S37" s="36">
        <v>-1.7</v>
      </c>
      <c r="T37" s="84">
        <v>32.200000000000003</v>
      </c>
      <c r="U37" s="83">
        <v>-11.7</v>
      </c>
      <c r="V37" s="82">
        <v>16.634699999999999</v>
      </c>
      <c r="W37" s="177">
        <v>123.5</v>
      </c>
      <c r="X37" s="33">
        <v>2225</v>
      </c>
      <c r="Y37" s="45" t="str">
        <f>+LOOKUP(B37,COD_FIN!$C$5:$C$60,COD_FIN!$B$5:$B$60)</f>
        <v>HEP</v>
      </c>
      <c r="Z37" s="83">
        <f t="shared" si="5"/>
        <v>123.50371320000001</v>
      </c>
      <c r="AA37" s="186"/>
    </row>
    <row r="38" spans="1:27" x14ac:dyDescent="0.3">
      <c r="A38" s="33">
        <f t="shared" si="4"/>
        <v>28</v>
      </c>
      <c r="B38" s="96">
        <v>2120001</v>
      </c>
      <c r="C38" s="89">
        <v>84602</v>
      </c>
      <c r="D38" s="43" t="s">
        <v>365</v>
      </c>
      <c r="E38" s="95">
        <v>40634</v>
      </c>
      <c r="F38" s="94">
        <v>42856</v>
      </c>
      <c r="G38" s="85">
        <v>305</v>
      </c>
      <c r="H38" s="86">
        <v>98.855000000000004</v>
      </c>
      <c r="I38" s="86">
        <v>53.35</v>
      </c>
      <c r="J38" s="85">
        <v>5</v>
      </c>
      <c r="K38" s="83">
        <v>6.0350000000000001</v>
      </c>
      <c r="L38" s="84">
        <v>41.395000000000003</v>
      </c>
      <c r="M38" s="83">
        <v>2.4649999999999999</v>
      </c>
      <c r="N38" s="84">
        <v>33.32</v>
      </c>
      <c r="O38" s="36">
        <v>9.9450000000000003</v>
      </c>
      <c r="P38" s="84">
        <v>24.905000000000001</v>
      </c>
      <c r="Q38" s="93">
        <v>-9.4999999999999998E-3</v>
      </c>
      <c r="R38" s="84">
        <v>32.1</v>
      </c>
      <c r="S38" s="36">
        <v>1.36</v>
      </c>
      <c r="T38" s="84">
        <v>22.1</v>
      </c>
      <c r="U38" s="83">
        <v>1.17</v>
      </c>
      <c r="V38" s="82">
        <v>13.52</v>
      </c>
      <c r="W38" s="177">
        <v>123.4</v>
      </c>
      <c r="X38" s="33">
        <v>1641</v>
      </c>
      <c r="Y38" s="45" t="str">
        <f>+LOOKUP(B38,COD_FIN!$C$5:$C$60,COD_FIN!$B$5:$B$60)</f>
        <v>HMA</v>
      </c>
      <c r="Z38" s="83">
        <f t="shared" si="5"/>
        <v>123.40757160000001</v>
      </c>
      <c r="AA38" s="186"/>
    </row>
    <row r="39" spans="1:27" x14ac:dyDescent="0.3">
      <c r="A39" s="33">
        <f t="shared" si="4"/>
        <v>29</v>
      </c>
      <c r="B39" s="96">
        <v>2120001</v>
      </c>
      <c r="C39" s="89">
        <v>84607</v>
      </c>
      <c r="D39" s="43" t="s">
        <v>365</v>
      </c>
      <c r="E39" s="95">
        <v>40695</v>
      </c>
      <c r="F39" s="94">
        <v>43191</v>
      </c>
      <c r="G39" s="85">
        <v>161</v>
      </c>
      <c r="H39" s="86">
        <v>77.86</v>
      </c>
      <c r="I39" s="86">
        <v>52.002000000000002</v>
      </c>
      <c r="J39" s="85">
        <v>5</v>
      </c>
      <c r="K39" s="83">
        <v>4.42</v>
      </c>
      <c r="L39" s="84">
        <v>42.369</v>
      </c>
      <c r="M39" s="83">
        <v>4.93</v>
      </c>
      <c r="N39" s="84">
        <v>34.365000000000002</v>
      </c>
      <c r="O39" s="36">
        <v>12.835000000000001</v>
      </c>
      <c r="P39" s="84">
        <v>25.925999999999998</v>
      </c>
      <c r="Q39" s="93">
        <v>-0.27550000000000002</v>
      </c>
      <c r="R39" s="84">
        <v>32.9</v>
      </c>
      <c r="S39" s="36">
        <v>3.4849999999999999</v>
      </c>
      <c r="T39" s="84">
        <v>22.213000000000001</v>
      </c>
      <c r="U39" s="83">
        <v>0.9</v>
      </c>
      <c r="V39" s="82">
        <v>12.64</v>
      </c>
      <c r="W39" s="177">
        <v>121.9</v>
      </c>
      <c r="X39" s="33">
        <v>1646</v>
      </c>
      <c r="Y39" s="45" t="str">
        <f>+LOOKUP(B39,COD_FIN!$C$5:$C$60,COD_FIN!$B$5:$B$60)</f>
        <v>HMA</v>
      </c>
      <c r="Z39" s="83">
        <f t="shared" si="5"/>
        <v>121.89736439999999</v>
      </c>
      <c r="AA39" s="186"/>
    </row>
    <row r="40" spans="1:27" x14ac:dyDescent="0.3">
      <c r="A40" s="33">
        <f t="shared" si="4"/>
        <v>30</v>
      </c>
      <c r="B40" s="96">
        <v>102960001</v>
      </c>
      <c r="C40" s="89">
        <v>74566</v>
      </c>
      <c r="D40" s="43" t="s">
        <v>289</v>
      </c>
      <c r="E40" s="95">
        <v>39934</v>
      </c>
      <c r="F40" s="94">
        <v>42979</v>
      </c>
      <c r="G40" s="85">
        <v>305</v>
      </c>
      <c r="H40" s="86">
        <v>184.11</v>
      </c>
      <c r="I40" s="86">
        <v>63.36</v>
      </c>
      <c r="J40" s="85">
        <v>7</v>
      </c>
      <c r="K40" s="83">
        <v>5.5250000000000004</v>
      </c>
      <c r="L40" s="84">
        <v>46.197000000000003</v>
      </c>
      <c r="M40" s="83">
        <v>3.8250000000000002</v>
      </c>
      <c r="N40" s="84">
        <v>41.499000000000002</v>
      </c>
      <c r="O40" s="36">
        <v>7.2249999999999996</v>
      </c>
      <c r="P40" s="84">
        <v>28.013999999999999</v>
      </c>
      <c r="Q40" s="93">
        <v>8.5500000000000007E-2</v>
      </c>
      <c r="R40" s="84">
        <v>38.799999999999997</v>
      </c>
      <c r="S40" s="36">
        <v>-2.38</v>
      </c>
      <c r="T40" s="84">
        <v>32.4</v>
      </c>
      <c r="U40" s="83">
        <v>-0.9</v>
      </c>
      <c r="V40" s="82">
        <v>24.931999999999999</v>
      </c>
      <c r="W40" s="177">
        <v>118.5</v>
      </c>
      <c r="X40" s="33">
        <v>353</v>
      </c>
      <c r="Y40" s="45" t="str">
        <f>+LOOKUP(B40,COD_FIN!$C$5:$C$60,COD_FIN!$B$5:$B$60)</f>
        <v>HLM</v>
      </c>
      <c r="Z40" s="83">
        <f t="shared" si="5"/>
        <v>118.4688936</v>
      </c>
      <c r="AA40" s="186"/>
    </row>
    <row r="41" spans="1:27" x14ac:dyDescent="0.3">
      <c r="A41" s="33">
        <f t="shared" si="4"/>
        <v>31</v>
      </c>
      <c r="B41" s="96">
        <v>2120010</v>
      </c>
      <c r="C41" s="89">
        <v>74993</v>
      </c>
      <c r="D41" s="43" t="s">
        <v>364</v>
      </c>
      <c r="E41" s="95">
        <v>39873</v>
      </c>
      <c r="F41" s="94">
        <v>43252</v>
      </c>
      <c r="G41" s="85">
        <v>75</v>
      </c>
      <c r="H41" s="86">
        <v>228.82</v>
      </c>
      <c r="I41" s="86">
        <v>56.472000000000001</v>
      </c>
      <c r="J41" s="85">
        <v>7</v>
      </c>
      <c r="K41" s="83">
        <v>2.125</v>
      </c>
      <c r="L41" s="84">
        <v>43.16</v>
      </c>
      <c r="M41" s="83">
        <v>6.7149999999999999</v>
      </c>
      <c r="N41" s="84">
        <v>36.353999999999999</v>
      </c>
      <c r="O41" s="36">
        <v>21.42</v>
      </c>
      <c r="P41" s="84">
        <v>26.311</v>
      </c>
      <c r="Q41" s="93">
        <v>-1.9E-2</v>
      </c>
      <c r="R41" s="84">
        <v>33.6</v>
      </c>
      <c r="S41" s="36">
        <v>-0.59499999999999997</v>
      </c>
      <c r="T41" s="84">
        <v>26.225999999999999</v>
      </c>
      <c r="U41" s="83">
        <v>0.81</v>
      </c>
      <c r="V41" s="82">
        <v>17.664000000000001</v>
      </c>
      <c r="W41" s="177">
        <v>117.1</v>
      </c>
      <c r="X41" s="33">
        <v>9510</v>
      </c>
      <c r="Y41" s="45" t="str">
        <f>+LOOKUP(B41,COD_FIN!$C$5:$C$60,COD_FIN!$B$5:$B$60)</f>
        <v>HTF</v>
      </c>
      <c r="Z41" s="83">
        <f t="shared" si="5"/>
        <v>117.1136772</v>
      </c>
      <c r="AA41" s="186"/>
    </row>
    <row r="42" spans="1:27" x14ac:dyDescent="0.3">
      <c r="A42" s="33">
        <f t="shared" si="4"/>
        <v>32</v>
      </c>
      <c r="B42" s="96">
        <v>106500003</v>
      </c>
      <c r="C42" s="89">
        <v>78073</v>
      </c>
      <c r="D42" s="43" t="s">
        <v>306</v>
      </c>
      <c r="E42" s="95">
        <v>40238</v>
      </c>
      <c r="F42" s="94">
        <v>43009</v>
      </c>
      <c r="G42" s="85">
        <v>93</v>
      </c>
      <c r="H42" s="86">
        <v>169.15</v>
      </c>
      <c r="I42" s="86">
        <v>60.255000000000003</v>
      </c>
      <c r="J42" s="85">
        <v>6</v>
      </c>
      <c r="K42" s="83">
        <v>0.85</v>
      </c>
      <c r="L42" s="84">
        <v>43.52</v>
      </c>
      <c r="M42" s="83">
        <v>6.97</v>
      </c>
      <c r="N42" s="84">
        <v>39.119999999999997</v>
      </c>
      <c r="O42" s="36">
        <v>19.125</v>
      </c>
      <c r="P42" s="84">
        <v>27.04</v>
      </c>
      <c r="Q42" s="93">
        <v>-0.114</v>
      </c>
      <c r="R42" s="84">
        <v>45.5</v>
      </c>
      <c r="S42" s="36">
        <v>-4.165</v>
      </c>
      <c r="T42" s="84">
        <v>31.6</v>
      </c>
      <c r="U42" s="83">
        <v>-0.09</v>
      </c>
      <c r="V42" s="82">
        <v>23.228999999999999</v>
      </c>
      <c r="W42" s="177">
        <v>117</v>
      </c>
      <c r="X42" s="33">
        <v>546</v>
      </c>
      <c r="Y42" s="45" t="str">
        <f>+LOOKUP(B42,COD_FIN!$C$5:$C$60,COD_FIN!$B$5:$B$60)</f>
        <v>GMR</v>
      </c>
      <c r="Z42" s="83">
        <f t="shared" si="5"/>
        <v>116.99966520000001</v>
      </c>
      <c r="AA42" s="186"/>
    </row>
    <row r="43" spans="1:27" x14ac:dyDescent="0.3">
      <c r="A43" s="33">
        <f t="shared" si="4"/>
        <v>33</v>
      </c>
      <c r="B43" s="96">
        <v>106500003</v>
      </c>
      <c r="C43" s="89">
        <v>77075</v>
      </c>
      <c r="D43" s="43" t="s">
        <v>306</v>
      </c>
      <c r="E43" s="95">
        <v>40179</v>
      </c>
      <c r="F43" s="94">
        <v>42917</v>
      </c>
      <c r="G43" s="85">
        <v>162</v>
      </c>
      <c r="H43" s="86">
        <v>105.06</v>
      </c>
      <c r="I43" s="86">
        <v>63.503999999999998</v>
      </c>
      <c r="J43" s="85">
        <v>6</v>
      </c>
      <c r="K43" s="83">
        <v>2.2949999999999999</v>
      </c>
      <c r="L43" s="84">
        <v>46.24</v>
      </c>
      <c r="M43" s="83">
        <v>3.6549999999999998</v>
      </c>
      <c r="N43" s="84">
        <v>40.159999999999997</v>
      </c>
      <c r="O43" s="36">
        <v>10.455</v>
      </c>
      <c r="P43" s="84">
        <v>31.36</v>
      </c>
      <c r="Q43" s="93">
        <v>-0.13300000000000001</v>
      </c>
      <c r="R43" s="84">
        <v>43.8</v>
      </c>
      <c r="S43" s="36">
        <v>-1.53</v>
      </c>
      <c r="T43" s="84">
        <v>33.700000000000003</v>
      </c>
      <c r="U43" s="83">
        <v>1.98</v>
      </c>
      <c r="V43" s="82">
        <v>23.664000000000001</v>
      </c>
      <c r="W43" s="177">
        <v>115.4</v>
      </c>
      <c r="X43" s="33">
        <v>536</v>
      </c>
      <c r="Y43" s="45" t="str">
        <f>+LOOKUP(B43,COD_FIN!$C$5:$C$60,COD_FIN!$B$5:$B$60)</f>
        <v>GMR</v>
      </c>
      <c r="Z43" s="83">
        <f t="shared" si="5"/>
        <v>115.42119840000001</v>
      </c>
      <c r="AA43" s="186"/>
    </row>
    <row r="44" spans="1:27" x14ac:dyDescent="0.3">
      <c r="A44" s="33">
        <f t="shared" ref="A44:A60" si="6">A43+1</f>
        <v>34</v>
      </c>
      <c r="B44" s="96">
        <v>2120001</v>
      </c>
      <c r="C44" s="89">
        <v>87692</v>
      </c>
      <c r="D44" s="43">
        <v>900</v>
      </c>
      <c r="E44" s="95">
        <v>40969</v>
      </c>
      <c r="F44" s="94">
        <v>43313</v>
      </c>
      <c r="G44" s="85">
        <v>36</v>
      </c>
      <c r="H44" s="86">
        <v>-40.799999999999997</v>
      </c>
      <c r="I44" s="86">
        <v>50.49</v>
      </c>
      <c r="J44" s="85">
        <v>5</v>
      </c>
      <c r="K44" s="83">
        <v>8.5850000000000009</v>
      </c>
      <c r="L44" s="84">
        <v>40.753</v>
      </c>
      <c r="M44" s="83">
        <v>0.17</v>
      </c>
      <c r="N44" s="84">
        <v>34.113</v>
      </c>
      <c r="O44" s="36">
        <v>1.7849999999999999</v>
      </c>
      <c r="P44" s="84">
        <v>23.821000000000002</v>
      </c>
      <c r="Q44" s="93">
        <v>-1.9E-2</v>
      </c>
      <c r="R44" s="84">
        <v>33.799999999999997</v>
      </c>
      <c r="S44" s="36">
        <v>0.93500000000000005</v>
      </c>
      <c r="T44" s="84">
        <v>21.33</v>
      </c>
      <c r="U44" s="83">
        <v>-0.99</v>
      </c>
      <c r="V44" s="82">
        <v>14.72</v>
      </c>
      <c r="W44" s="177">
        <v>113.2</v>
      </c>
      <c r="X44" s="33">
        <v>1691</v>
      </c>
      <c r="Y44" s="45" t="str">
        <f>+LOOKUP(B44,COD_FIN!$C$5:$C$60,COD_FIN!$B$5:$B$60)</f>
        <v>HMA</v>
      </c>
      <c r="Z44" s="83">
        <f t="shared" si="5"/>
        <v>113.17398120000001</v>
      </c>
      <c r="AA44" s="186"/>
    </row>
    <row r="45" spans="1:27" x14ac:dyDescent="0.3">
      <c r="A45" s="33">
        <f t="shared" si="6"/>
        <v>35</v>
      </c>
      <c r="B45" s="96">
        <v>110001</v>
      </c>
      <c r="C45" s="89">
        <v>97610</v>
      </c>
      <c r="D45" s="43" t="s">
        <v>445</v>
      </c>
      <c r="E45" s="95">
        <v>42095</v>
      </c>
      <c r="F45" s="94">
        <v>43101</v>
      </c>
      <c r="G45" s="85">
        <v>268</v>
      </c>
      <c r="H45" s="86">
        <v>115.43</v>
      </c>
      <c r="I45" s="86">
        <v>50.357999999999997</v>
      </c>
      <c r="J45" s="85">
        <v>2</v>
      </c>
      <c r="K45" s="83">
        <v>10.965</v>
      </c>
      <c r="L45" s="84">
        <v>34.917999999999999</v>
      </c>
      <c r="M45" s="83">
        <v>3.6549999999999998</v>
      </c>
      <c r="N45" s="84">
        <v>30.257000000000001</v>
      </c>
      <c r="O45" s="36">
        <v>1.4450000000000001</v>
      </c>
      <c r="P45" s="84">
        <v>20.065999999999999</v>
      </c>
      <c r="Q45" s="93">
        <v>0.1235</v>
      </c>
      <c r="R45" s="84">
        <v>25.9</v>
      </c>
      <c r="S45" s="36">
        <v>-3.23</v>
      </c>
      <c r="T45" s="84">
        <v>21.2</v>
      </c>
      <c r="U45" s="83">
        <v>-7.38</v>
      </c>
      <c r="V45" s="82">
        <v>10.045</v>
      </c>
      <c r="W45" s="177">
        <v>112.7</v>
      </c>
      <c r="X45" s="33">
        <v>2335</v>
      </c>
      <c r="Y45" s="45" t="str">
        <f>+LOOKUP(B45,COD_FIN!$C$5:$C$60,COD_FIN!$B$5:$B$60)</f>
        <v>HEP</v>
      </c>
      <c r="Z45" s="83">
        <f t="shared" si="5"/>
        <v>112.7382192</v>
      </c>
      <c r="AA45" s="186"/>
    </row>
    <row r="46" spans="1:27" x14ac:dyDescent="0.3">
      <c r="A46" s="33">
        <f t="shared" si="6"/>
        <v>36</v>
      </c>
      <c r="B46" s="96">
        <v>190001</v>
      </c>
      <c r="C46" s="89">
        <v>85640</v>
      </c>
      <c r="D46" s="43" t="s">
        <v>293</v>
      </c>
      <c r="E46" s="95">
        <v>40909</v>
      </c>
      <c r="F46" s="94">
        <v>43070</v>
      </c>
      <c r="G46" s="85">
        <v>305</v>
      </c>
      <c r="H46" s="86">
        <v>30.94</v>
      </c>
      <c r="I46" s="86">
        <v>43.12</v>
      </c>
      <c r="J46" s="85">
        <v>4</v>
      </c>
      <c r="K46" s="83">
        <v>5.3550000000000004</v>
      </c>
      <c r="L46" s="84">
        <v>35.28</v>
      </c>
      <c r="M46" s="83">
        <v>3.4849999999999999</v>
      </c>
      <c r="N46" s="84">
        <v>25.143000000000001</v>
      </c>
      <c r="O46" s="36">
        <v>10.455</v>
      </c>
      <c r="P46" s="84">
        <v>19.835999999999999</v>
      </c>
      <c r="Q46" s="93">
        <v>-9.5000000000000001E-2</v>
      </c>
      <c r="R46" s="84">
        <v>26.5</v>
      </c>
      <c r="S46" s="36">
        <v>0.68</v>
      </c>
      <c r="T46" s="84">
        <v>11.4</v>
      </c>
      <c r="U46" s="83">
        <v>-0.54</v>
      </c>
      <c r="V46" s="82">
        <v>5.68</v>
      </c>
      <c r="W46" s="177">
        <v>111.9</v>
      </c>
      <c r="X46" s="33">
        <v>1085</v>
      </c>
      <c r="Y46" s="45" t="str">
        <f>+LOOKUP(B46,COD_FIN!$C$5:$C$60,COD_FIN!$B$5:$B$60)</f>
        <v>HRE</v>
      </c>
      <c r="Z46" s="83">
        <f t="shared" si="5"/>
        <v>111.90517200000001</v>
      </c>
      <c r="AA46" s="186"/>
    </row>
    <row r="47" spans="1:27" x14ac:dyDescent="0.3">
      <c r="A47" s="33">
        <f t="shared" si="6"/>
        <v>37</v>
      </c>
      <c r="B47" s="96">
        <v>190001</v>
      </c>
      <c r="C47" s="89">
        <v>89208</v>
      </c>
      <c r="D47" s="43" t="s">
        <v>293</v>
      </c>
      <c r="E47" s="95">
        <v>41365</v>
      </c>
      <c r="F47" s="94">
        <v>43221</v>
      </c>
      <c r="G47" s="85">
        <v>280</v>
      </c>
      <c r="H47" s="86">
        <v>-58.14</v>
      </c>
      <c r="I47" s="86">
        <v>63.03</v>
      </c>
      <c r="J47" s="85">
        <v>4</v>
      </c>
      <c r="K47" s="83">
        <v>9.01</v>
      </c>
      <c r="L47" s="84">
        <v>50.024999999999999</v>
      </c>
      <c r="M47" s="83">
        <v>2.9750000000000001</v>
      </c>
      <c r="N47" s="84">
        <v>43.673999999999999</v>
      </c>
      <c r="O47" s="36">
        <v>6.8849999999999998</v>
      </c>
      <c r="P47" s="84">
        <v>37.149000000000001</v>
      </c>
      <c r="Q47" s="93">
        <v>-9.5000000000000001E-2</v>
      </c>
      <c r="R47" s="84">
        <v>46.9</v>
      </c>
      <c r="S47" s="36">
        <v>-4.59</v>
      </c>
      <c r="T47" s="84">
        <v>36.4</v>
      </c>
      <c r="U47" s="83">
        <v>-6.57</v>
      </c>
      <c r="V47" s="82">
        <v>23.288</v>
      </c>
      <c r="W47" s="177">
        <v>111.9</v>
      </c>
      <c r="X47" s="33">
        <v>1169</v>
      </c>
      <c r="Y47" s="45" t="str">
        <f>+LOOKUP(B47,COD_FIN!$C$5:$C$60,COD_FIN!$B$5:$B$60)</f>
        <v>HRE</v>
      </c>
      <c r="Z47" s="83">
        <f t="shared" si="5"/>
        <v>111.873636</v>
      </c>
      <c r="AA47" s="186"/>
    </row>
    <row r="48" spans="1:27" x14ac:dyDescent="0.3">
      <c r="A48" s="33">
        <f t="shared" si="6"/>
        <v>38</v>
      </c>
      <c r="B48" s="96">
        <v>1960040</v>
      </c>
      <c r="C48" s="89">
        <v>85781</v>
      </c>
      <c r="D48" s="43" t="s">
        <v>398</v>
      </c>
      <c r="E48" s="95">
        <v>41030</v>
      </c>
      <c r="F48" s="94">
        <v>42917</v>
      </c>
      <c r="G48" s="85">
        <v>305</v>
      </c>
      <c r="H48" s="86">
        <v>-46.835000000000001</v>
      </c>
      <c r="I48" s="86">
        <v>43.12</v>
      </c>
      <c r="J48" s="85">
        <v>3</v>
      </c>
      <c r="K48" s="83">
        <v>6.375</v>
      </c>
      <c r="L48" s="84">
        <v>35.773000000000003</v>
      </c>
      <c r="M48" s="83">
        <v>4.6749999999999998</v>
      </c>
      <c r="N48" s="84">
        <v>24.9</v>
      </c>
      <c r="O48" s="36">
        <v>13.515000000000001</v>
      </c>
      <c r="P48" s="84">
        <v>20.251999999999999</v>
      </c>
      <c r="Q48" s="93">
        <v>0.1235</v>
      </c>
      <c r="R48" s="84">
        <v>29.5</v>
      </c>
      <c r="S48" s="36">
        <v>1.615</v>
      </c>
      <c r="T48" s="84">
        <v>10.5</v>
      </c>
      <c r="U48" s="83">
        <v>-2.0699999999999998</v>
      </c>
      <c r="V48" s="82">
        <v>5.7949999999999999</v>
      </c>
      <c r="W48" s="177">
        <v>110.9</v>
      </c>
      <c r="X48" s="33">
        <v>553</v>
      </c>
      <c r="Y48" s="45" t="str">
        <f>+LOOKUP(B48,COD_FIN!$C$5:$C$60,COD_FIN!$B$5:$B$60)</f>
        <v>CVM</v>
      </c>
      <c r="Z48" s="83">
        <f t="shared" si="5"/>
        <v>110.93451120000002</v>
      </c>
      <c r="AA48" s="186"/>
    </row>
    <row r="49" spans="1:27" x14ac:dyDescent="0.3">
      <c r="A49" s="33">
        <f t="shared" si="6"/>
        <v>39</v>
      </c>
      <c r="B49" s="96">
        <v>106500003</v>
      </c>
      <c r="C49" s="89">
        <v>71903</v>
      </c>
      <c r="D49" s="43" t="s">
        <v>177</v>
      </c>
      <c r="E49" s="95">
        <v>39630</v>
      </c>
      <c r="F49" s="94">
        <v>43040</v>
      </c>
      <c r="G49" s="85">
        <v>59</v>
      </c>
      <c r="H49" s="86">
        <v>7.48</v>
      </c>
      <c r="I49" s="86">
        <v>61.607999999999997</v>
      </c>
      <c r="J49" s="85">
        <v>8</v>
      </c>
      <c r="K49" s="83">
        <v>1.4450000000000001</v>
      </c>
      <c r="L49" s="84">
        <v>50.895000000000003</v>
      </c>
      <c r="M49" s="83">
        <v>5.61</v>
      </c>
      <c r="N49" s="84">
        <v>45.414000000000001</v>
      </c>
      <c r="O49" s="36">
        <v>6.7149999999999999</v>
      </c>
      <c r="P49" s="84">
        <v>34.973999999999997</v>
      </c>
      <c r="Q49" s="93">
        <v>0.13300000000000001</v>
      </c>
      <c r="R49" s="84">
        <v>47.3</v>
      </c>
      <c r="S49" s="36">
        <v>-0.59499999999999997</v>
      </c>
      <c r="T49" s="84">
        <v>37.694000000000003</v>
      </c>
      <c r="U49" s="83">
        <v>1.53</v>
      </c>
      <c r="V49" s="82">
        <v>30.527999999999999</v>
      </c>
      <c r="W49" s="177">
        <v>110.8</v>
      </c>
      <c r="X49" s="33">
        <v>468</v>
      </c>
      <c r="Y49" s="45" t="str">
        <f>+LOOKUP(B49,COD_FIN!$C$5:$C$60,COD_FIN!$B$5:$B$60)</f>
        <v>GMR</v>
      </c>
      <c r="Z49" s="83">
        <f t="shared" si="5"/>
        <v>110.79471960000001</v>
      </c>
      <c r="AA49" s="186"/>
    </row>
    <row r="50" spans="1:27" x14ac:dyDescent="0.3">
      <c r="A50" s="33">
        <f t="shared" si="6"/>
        <v>40</v>
      </c>
      <c r="B50" s="96">
        <v>190001</v>
      </c>
      <c r="C50" s="89">
        <v>87515</v>
      </c>
      <c r="D50" s="43" t="s">
        <v>413</v>
      </c>
      <c r="E50" s="95">
        <v>40969</v>
      </c>
      <c r="F50" s="94">
        <v>43435</v>
      </c>
      <c r="G50" s="85">
        <v>72</v>
      </c>
      <c r="H50" s="86">
        <v>-10.029999999999999</v>
      </c>
      <c r="I50" s="86">
        <v>56.155999999999999</v>
      </c>
      <c r="J50" s="85">
        <v>5</v>
      </c>
      <c r="K50" s="83">
        <v>12.835000000000001</v>
      </c>
      <c r="L50" s="84">
        <v>47.73</v>
      </c>
      <c r="M50" s="83">
        <v>-0.34</v>
      </c>
      <c r="N50" s="84">
        <v>40.764000000000003</v>
      </c>
      <c r="O50" s="36">
        <v>4.25</v>
      </c>
      <c r="P50" s="84">
        <v>32.164000000000001</v>
      </c>
      <c r="Q50" s="93">
        <v>-7.5999999999999998E-2</v>
      </c>
      <c r="R50" s="84">
        <v>42.4</v>
      </c>
      <c r="S50" s="36">
        <v>-0.42499999999999999</v>
      </c>
      <c r="T50" s="84">
        <v>29.808</v>
      </c>
      <c r="U50" s="83">
        <v>-5.94</v>
      </c>
      <c r="V50" s="82">
        <v>22.32</v>
      </c>
      <c r="W50" s="177">
        <v>108.4</v>
      </c>
      <c r="X50" s="33">
        <v>1102</v>
      </c>
      <c r="Y50" s="45" t="str">
        <f>+LOOKUP(B50,COD_FIN!$C$5:$C$60,COD_FIN!$B$5:$B$60)</f>
        <v>HRE</v>
      </c>
      <c r="Z50" s="83">
        <f t="shared" si="5"/>
        <v>108.3529908</v>
      </c>
      <c r="AA50" s="186"/>
    </row>
    <row r="51" spans="1:27" x14ac:dyDescent="0.3">
      <c r="A51" s="33">
        <f t="shared" si="6"/>
        <v>41</v>
      </c>
      <c r="B51" s="96">
        <v>190001</v>
      </c>
      <c r="C51" s="89">
        <v>100925</v>
      </c>
      <c r="D51" s="43" t="s">
        <v>293</v>
      </c>
      <c r="E51" s="95">
        <v>42095</v>
      </c>
      <c r="F51" s="94">
        <v>43405</v>
      </c>
      <c r="G51" s="85">
        <v>106</v>
      </c>
      <c r="H51" s="86">
        <v>-104.97499999999999</v>
      </c>
      <c r="I51" s="86">
        <v>48.128</v>
      </c>
      <c r="J51" s="85">
        <v>2</v>
      </c>
      <c r="K51" s="83">
        <v>10.37</v>
      </c>
      <c r="L51" s="84">
        <v>45.72</v>
      </c>
      <c r="M51" s="83">
        <v>3.4</v>
      </c>
      <c r="N51" s="84">
        <v>40.770000000000003</v>
      </c>
      <c r="O51" s="36">
        <v>6.375</v>
      </c>
      <c r="P51" s="84">
        <v>33.659999999999997</v>
      </c>
      <c r="Q51" s="93">
        <v>-0.1045</v>
      </c>
      <c r="R51" s="84">
        <v>43.5</v>
      </c>
      <c r="S51" s="36">
        <v>-2.04</v>
      </c>
      <c r="T51" s="84">
        <v>28.294</v>
      </c>
      <c r="U51" s="83">
        <v>-7.83</v>
      </c>
      <c r="V51" s="82">
        <v>15.582000000000001</v>
      </c>
      <c r="W51" s="177">
        <v>106.2</v>
      </c>
      <c r="X51" s="33">
        <v>1305.01</v>
      </c>
      <c r="Y51" s="45" t="str">
        <f>+LOOKUP(B51,COD_FIN!$C$5:$C$60,COD_FIN!$B$5:$B$60)</f>
        <v>HRE</v>
      </c>
      <c r="Z51" s="83">
        <f t="shared" si="5"/>
        <v>106.17509159999996</v>
      </c>
      <c r="AA51" s="186"/>
    </row>
    <row r="52" spans="1:27" x14ac:dyDescent="0.3">
      <c r="A52" s="33">
        <f t="shared" si="6"/>
        <v>42</v>
      </c>
      <c r="B52" s="96">
        <v>110001</v>
      </c>
      <c r="C52" s="89">
        <v>90339</v>
      </c>
      <c r="D52" s="43" t="s">
        <v>175</v>
      </c>
      <c r="E52" s="95">
        <v>41244</v>
      </c>
      <c r="F52" s="94">
        <v>42887</v>
      </c>
      <c r="G52" s="85">
        <v>305</v>
      </c>
      <c r="H52" s="86">
        <v>145.86000000000001</v>
      </c>
      <c r="I52" s="86">
        <v>60.17</v>
      </c>
      <c r="J52" s="85">
        <v>3</v>
      </c>
      <c r="K52" s="83">
        <v>14.875</v>
      </c>
      <c r="L52" s="84">
        <v>43.36</v>
      </c>
      <c r="M52" s="83">
        <v>1.105</v>
      </c>
      <c r="N52" s="84">
        <v>38.32</v>
      </c>
      <c r="O52" s="36">
        <v>9.52</v>
      </c>
      <c r="P52" s="84">
        <v>30.32</v>
      </c>
      <c r="Q52" s="93">
        <v>-5.7000000000000002E-2</v>
      </c>
      <c r="R52" s="84">
        <v>40.799999999999997</v>
      </c>
      <c r="S52" s="36">
        <v>-0.93500000000000005</v>
      </c>
      <c r="T52" s="84">
        <v>35.700000000000003</v>
      </c>
      <c r="U52" s="83">
        <v>-9.36</v>
      </c>
      <c r="V52" s="82">
        <v>20.617999999999999</v>
      </c>
      <c r="W52" s="177">
        <v>101.6</v>
      </c>
      <c r="X52" s="33">
        <v>2089</v>
      </c>
      <c r="Y52" s="45" t="str">
        <f>+LOOKUP(B52,COD_FIN!$C$5:$C$60,COD_FIN!$B$5:$B$60)</f>
        <v>HEP</v>
      </c>
      <c r="Z52" s="83">
        <f t="shared" ref="Z52:Z58" si="7">+(4.152*K52+3.382*M52-0.015*H52-1.743*S52+3.977*U52-9.068*Q52)*3.6</f>
        <v>101.6354556</v>
      </c>
      <c r="AA52" s="186"/>
    </row>
    <row r="53" spans="1:27" x14ac:dyDescent="0.3">
      <c r="A53" s="33">
        <f t="shared" si="6"/>
        <v>43</v>
      </c>
      <c r="B53" s="96">
        <v>2120001</v>
      </c>
      <c r="C53" s="89">
        <v>94066</v>
      </c>
      <c r="D53" s="43" t="s">
        <v>178</v>
      </c>
      <c r="E53" s="95">
        <v>41609</v>
      </c>
      <c r="F53" s="94">
        <v>43070</v>
      </c>
      <c r="G53" s="85">
        <v>284</v>
      </c>
      <c r="H53" s="86">
        <v>39.015000000000001</v>
      </c>
      <c r="I53" s="86">
        <v>57.64</v>
      </c>
      <c r="J53" s="85">
        <v>3</v>
      </c>
      <c r="K53" s="83">
        <v>9.9450000000000003</v>
      </c>
      <c r="L53" s="84">
        <v>38.72</v>
      </c>
      <c r="M53" s="83">
        <v>1.2749999999999999</v>
      </c>
      <c r="N53" s="84">
        <v>35.520000000000003</v>
      </c>
      <c r="O53" s="36">
        <v>11.305</v>
      </c>
      <c r="P53" s="84">
        <v>24.24</v>
      </c>
      <c r="Q53" s="93">
        <v>2.8500000000000001E-2</v>
      </c>
      <c r="R53" s="84">
        <v>40.4</v>
      </c>
      <c r="S53" s="36">
        <v>1.2749999999999999</v>
      </c>
      <c r="T53" s="84">
        <v>31.9</v>
      </c>
      <c r="U53" s="83">
        <v>-3.78</v>
      </c>
      <c r="V53" s="82">
        <v>17.873000000000001</v>
      </c>
      <c r="W53" s="177">
        <v>99</v>
      </c>
      <c r="X53" s="33">
        <v>3780</v>
      </c>
      <c r="Y53" s="45" t="str">
        <f>+LOOKUP(B53,COD_FIN!$C$5:$C$60,COD_FIN!$B$5:$B$60)</f>
        <v>HMA</v>
      </c>
      <c r="Z53" s="83">
        <f t="shared" si="7"/>
        <v>99.016711200000003</v>
      </c>
      <c r="AA53" s="186"/>
    </row>
    <row r="54" spans="1:27" x14ac:dyDescent="0.3">
      <c r="A54" s="33">
        <f t="shared" si="6"/>
        <v>44</v>
      </c>
      <c r="B54" s="96">
        <v>2120001</v>
      </c>
      <c r="C54" s="89">
        <v>84611</v>
      </c>
      <c r="D54" s="43" t="s">
        <v>365</v>
      </c>
      <c r="E54" s="95">
        <v>40756</v>
      </c>
      <c r="F54" s="94">
        <v>42948</v>
      </c>
      <c r="G54" s="85">
        <v>305</v>
      </c>
      <c r="H54" s="86">
        <v>138.38</v>
      </c>
      <c r="I54" s="86">
        <v>52.69</v>
      </c>
      <c r="J54" s="85">
        <v>4</v>
      </c>
      <c r="K54" s="83">
        <v>3.9950000000000001</v>
      </c>
      <c r="L54" s="84">
        <v>40.503999999999998</v>
      </c>
      <c r="M54" s="83">
        <v>2.6349999999999998</v>
      </c>
      <c r="N54" s="84">
        <v>32.536000000000001</v>
      </c>
      <c r="O54" s="36">
        <v>7.82</v>
      </c>
      <c r="P54" s="84">
        <v>24.318999999999999</v>
      </c>
      <c r="Q54" s="93">
        <v>-0.14249999999999999</v>
      </c>
      <c r="R54" s="84">
        <v>33.5</v>
      </c>
      <c r="S54" s="36">
        <v>2.125</v>
      </c>
      <c r="T54" s="84">
        <v>20.7</v>
      </c>
      <c r="U54" s="83">
        <v>1.62</v>
      </c>
      <c r="V54" s="82">
        <v>10.863</v>
      </c>
      <c r="W54" s="177">
        <v>98.8</v>
      </c>
      <c r="X54" s="33">
        <v>1652</v>
      </c>
      <c r="Y54" s="45" t="str">
        <f>+LOOKUP(B54,COD_FIN!$C$5:$C$60,COD_FIN!$B$5:$B$60)</f>
        <v>HMA</v>
      </c>
      <c r="Z54" s="83">
        <f t="shared" si="7"/>
        <v>98.834993999999995</v>
      </c>
      <c r="AA54" s="186"/>
    </row>
    <row r="55" spans="1:27" x14ac:dyDescent="0.3">
      <c r="A55" s="33">
        <f t="shared" si="6"/>
        <v>45</v>
      </c>
      <c r="B55" s="96">
        <v>1960040</v>
      </c>
      <c r="C55" s="89">
        <v>96854</v>
      </c>
      <c r="D55" s="43" t="s">
        <v>412</v>
      </c>
      <c r="E55" s="95">
        <v>42064</v>
      </c>
      <c r="F55" s="94">
        <v>43132</v>
      </c>
      <c r="G55" s="85">
        <v>103</v>
      </c>
      <c r="H55" s="86">
        <v>43.604999999999997</v>
      </c>
      <c r="I55" s="86">
        <v>37.694000000000003</v>
      </c>
      <c r="J55" s="85">
        <v>2</v>
      </c>
      <c r="K55" s="83">
        <v>5.27</v>
      </c>
      <c r="L55" s="84">
        <v>35.119999999999997</v>
      </c>
      <c r="M55" s="83">
        <v>2.21</v>
      </c>
      <c r="N55" s="84">
        <v>26.24</v>
      </c>
      <c r="O55" s="36">
        <v>3.3149999999999999</v>
      </c>
      <c r="P55" s="84">
        <v>21.84</v>
      </c>
      <c r="Q55" s="93">
        <v>6.6500000000000004E-2</v>
      </c>
      <c r="R55" s="84">
        <v>31.7</v>
      </c>
      <c r="S55" s="36">
        <v>-1.615</v>
      </c>
      <c r="T55" s="84">
        <v>13.502000000000001</v>
      </c>
      <c r="U55" s="83">
        <v>-0.99</v>
      </c>
      <c r="V55" s="82">
        <v>7.4480000000000004</v>
      </c>
      <c r="W55" s="177">
        <v>97.1</v>
      </c>
      <c r="X55" s="33">
        <v>638</v>
      </c>
      <c r="Y55" s="45" t="str">
        <f>+LOOKUP(B55,COD_FIN!$C$5:$C$60,COD_FIN!$B$5:$B$60)</f>
        <v>CVM</v>
      </c>
      <c r="Z55" s="83">
        <f t="shared" si="7"/>
        <v>97.113160800000003</v>
      </c>
      <c r="AA55" s="186"/>
    </row>
    <row r="56" spans="1:27" x14ac:dyDescent="0.3">
      <c r="A56" s="33">
        <f t="shared" si="6"/>
        <v>46</v>
      </c>
      <c r="B56" s="96">
        <v>110001</v>
      </c>
      <c r="C56" s="89">
        <v>85861</v>
      </c>
      <c r="D56" s="43" t="s">
        <v>293</v>
      </c>
      <c r="E56" s="95">
        <v>41061</v>
      </c>
      <c r="F56" s="94">
        <v>43221</v>
      </c>
      <c r="G56" s="85">
        <v>143</v>
      </c>
      <c r="H56" s="86">
        <v>-146.71</v>
      </c>
      <c r="I56" s="86">
        <v>62.222000000000001</v>
      </c>
      <c r="J56" s="85">
        <v>5</v>
      </c>
      <c r="K56" s="83">
        <v>10.455</v>
      </c>
      <c r="L56" s="84">
        <v>40.607999999999997</v>
      </c>
      <c r="M56" s="83">
        <v>3.8250000000000002</v>
      </c>
      <c r="N56" s="84">
        <v>36.72</v>
      </c>
      <c r="O56" s="36">
        <v>7.31</v>
      </c>
      <c r="P56" s="84">
        <v>29.303999999999998</v>
      </c>
      <c r="Q56" s="93">
        <v>-4.7500000000000001E-2</v>
      </c>
      <c r="R56" s="84">
        <v>42.3</v>
      </c>
      <c r="S56" s="36">
        <v>-1.7</v>
      </c>
      <c r="T56" s="84">
        <v>39.1</v>
      </c>
      <c r="U56" s="83">
        <v>-8.91</v>
      </c>
      <c r="V56" s="82">
        <v>27.92</v>
      </c>
      <c r="W56" s="177">
        <v>95.4</v>
      </c>
      <c r="X56" s="33">
        <v>2009</v>
      </c>
      <c r="Y56" s="45" t="str">
        <f>+LOOKUP(B56,COD_FIN!$C$5:$C$60,COD_FIN!$B$5:$B$60)</f>
        <v>HEP</v>
      </c>
      <c r="Z56" s="83">
        <f t="shared" si="7"/>
        <v>95.416992000000008</v>
      </c>
      <c r="AA56" s="186"/>
    </row>
    <row r="57" spans="1:27" x14ac:dyDescent="0.3">
      <c r="A57" s="33">
        <f t="shared" si="6"/>
        <v>47</v>
      </c>
      <c r="B57" s="96">
        <v>110001</v>
      </c>
      <c r="C57" s="89">
        <v>67073</v>
      </c>
      <c r="D57" s="43" t="s">
        <v>446</v>
      </c>
      <c r="E57" s="95">
        <v>39203</v>
      </c>
      <c r="F57" s="94">
        <v>43009</v>
      </c>
      <c r="G57" s="85">
        <v>305</v>
      </c>
      <c r="H57" s="86">
        <v>-126.99</v>
      </c>
      <c r="I57" s="86">
        <v>61.671999999999997</v>
      </c>
      <c r="J57" s="85">
        <v>9</v>
      </c>
      <c r="K57" s="83">
        <v>5.44</v>
      </c>
      <c r="L57" s="84">
        <v>45.6</v>
      </c>
      <c r="M57" s="83">
        <v>4.93</v>
      </c>
      <c r="N57" s="84">
        <v>40.56</v>
      </c>
      <c r="O57" s="36">
        <v>2.2949999999999999</v>
      </c>
      <c r="P57" s="84">
        <v>31.28</v>
      </c>
      <c r="Q57" s="93">
        <v>-0.14249999999999999</v>
      </c>
      <c r="R57" s="84">
        <v>42.4</v>
      </c>
      <c r="S57" s="36">
        <v>-5.0999999999999996</v>
      </c>
      <c r="T57" s="84">
        <v>39.6</v>
      </c>
      <c r="U57" s="83">
        <v>-6.3</v>
      </c>
      <c r="V57" s="82">
        <v>31.184999999999999</v>
      </c>
      <c r="W57" s="177">
        <v>94.6</v>
      </c>
      <c r="X57" s="33">
        <v>1366</v>
      </c>
      <c r="Y57" s="45" t="str">
        <f>+LOOKUP(B57,COD_FIN!$C$5:$C$60,COD_FIN!$B$5:$B$60)</f>
        <v>HEP</v>
      </c>
      <c r="Z57" s="83">
        <f t="shared" si="7"/>
        <v>94.648968000000011</v>
      </c>
      <c r="AA57" s="186"/>
    </row>
    <row r="58" spans="1:27" x14ac:dyDescent="0.3">
      <c r="A58" s="33">
        <f t="shared" si="6"/>
        <v>48</v>
      </c>
      <c r="B58" s="96">
        <v>110001</v>
      </c>
      <c r="C58" s="89">
        <v>86522</v>
      </c>
      <c r="D58" s="43" t="s">
        <v>293</v>
      </c>
      <c r="E58" s="95">
        <v>41122</v>
      </c>
      <c r="F58" s="94">
        <v>43101</v>
      </c>
      <c r="G58" s="85">
        <v>253</v>
      </c>
      <c r="H58" s="86">
        <v>-49.3</v>
      </c>
      <c r="I58" s="86">
        <v>59.598999999999997</v>
      </c>
      <c r="J58" s="85">
        <v>4</v>
      </c>
      <c r="K58" s="83">
        <v>11.305</v>
      </c>
      <c r="L58" s="84">
        <v>44.8</v>
      </c>
      <c r="M58" s="83">
        <v>2.9750000000000001</v>
      </c>
      <c r="N58" s="84">
        <v>38.56</v>
      </c>
      <c r="O58" s="36">
        <v>8.84</v>
      </c>
      <c r="P58" s="84">
        <v>32.159999999999997</v>
      </c>
      <c r="Q58" s="93">
        <v>-3.7999999999999999E-2</v>
      </c>
      <c r="R58" s="84">
        <v>41.7</v>
      </c>
      <c r="S58" s="36">
        <v>-0.255</v>
      </c>
      <c r="T58" s="84">
        <v>34.9</v>
      </c>
      <c r="U58" s="83">
        <v>-8.3699999999999992</v>
      </c>
      <c r="V58" s="82">
        <v>22.649000000000001</v>
      </c>
      <c r="W58" s="177">
        <v>90.9</v>
      </c>
      <c r="X58" s="33">
        <v>2044</v>
      </c>
      <c r="Y58" s="45" t="str">
        <f>+LOOKUP(B58,COD_FIN!$C$5:$C$60,COD_FIN!$B$5:$B$60)</f>
        <v>HEP</v>
      </c>
      <c r="Z58" s="83">
        <f t="shared" si="7"/>
        <v>90.867128400000027</v>
      </c>
      <c r="AA58" s="186"/>
    </row>
    <row r="59" spans="1:27" x14ac:dyDescent="0.3">
      <c r="A59" s="33">
        <f t="shared" si="6"/>
        <v>49</v>
      </c>
      <c r="B59" s="96">
        <v>2120001</v>
      </c>
      <c r="C59" s="89">
        <v>87920</v>
      </c>
      <c r="D59" s="43" t="s">
        <v>365</v>
      </c>
      <c r="E59" s="95">
        <v>40725</v>
      </c>
      <c r="F59" s="94">
        <v>43040</v>
      </c>
      <c r="G59" s="85">
        <v>278</v>
      </c>
      <c r="H59" s="86">
        <v>-79.22</v>
      </c>
      <c r="I59" s="86">
        <v>52.03</v>
      </c>
      <c r="J59" s="85">
        <v>5</v>
      </c>
      <c r="K59" s="83">
        <v>5.0149999999999997</v>
      </c>
      <c r="L59" s="84">
        <v>41.847000000000001</v>
      </c>
      <c r="M59" s="83">
        <v>0.255</v>
      </c>
      <c r="N59" s="84">
        <v>33.234000000000002</v>
      </c>
      <c r="O59" s="36">
        <v>-4.335</v>
      </c>
      <c r="P59" s="84">
        <v>25.577999999999999</v>
      </c>
      <c r="Q59" s="93">
        <v>-2.8500000000000001E-2</v>
      </c>
      <c r="R59" s="84">
        <v>32.299999999999997</v>
      </c>
      <c r="S59" s="36">
        <v>-1.87</v>
      </c>
      <c r="T59" s="84">
        <v>21.8</v>
      </c>
      <c r="U59" s="83">
        <v>-0.36</v>
      </c>
      <c r="V59" s="82">
        <v>12.24</v>
      </c>
      <c r="W59" s="177">
        <v>89.9</v>
      </c>
      <c r="X59" s="33">
        <v>1650</v>
      </c>
      <c r="Y59" s="45" t="str">
        <f>+LOOKUP(B59,COD_FIN!$C$5:$C$60,COD_FIN!$B$5:$B$60)</f>
        <v>HMA</v>
      </c>
      <c r="Z59" s="83">
        <f t="shared" ref="Z59:Z60" si="8">+(4.152*K59+3.382*M59-0.015*H59-1.743*S59+3.977*U59-9.068*Q59)*3.6</f>
        <v>89.852824800000022</v>
      </c>
      <c r="AA59" s="186"/>
    </row>
    <row r="60" spans="1:27" x14ac:dyDescent="0.3">
      <c r="A60" s="33">
        <f t="shared" si="6"/>
        <v>50</v>
      </c>
      <c r="B60" s="96">
        <v>106500003</v>
      </c>
      <c r="C60" s="89">
        <v>83005</v>
      </c>
      <c r="D60" s="43" t="s">
        <v>396</v>
      </c>
      <c r="E60" s="95">
        <v>40695</v>
      </c>
      <c r="F60" s="94">
        <v>42979</v>
      </c>
      <c r="G60" s="85">
        <v>102</v>
      </c>
      <c r="H60" s="86">
        <v>71.144999999999996</v>
      </c>
      <c r="I60" s="86">
        <v>57.323999999999998</v>
      </c>
      <c r="J60" s="85">
        <v>5</v>
      </c>
      <c r="K60" s="83">
        <v>4.93</v>
      </c>
      <c r="L60" s="84">
        <v>39.36</v>
      </c>
      <c r="M60" s="83">
        <v>5.5250000000000004</v>
      </c>
      <c r="N60" s="84">
        <v>37.6</v>
      </c>
      <c r="O60" s="36">
        <v>19.55</v>
      </c>
      <c r="P60" s="84">
        <v>23.52</v>
      </c>
      <c r="Q60" s="93">
        <v>-5.7000000000000002E-2</v>
      </c>
      <c r="R60" s="84">
        <v>44.4</v>
      </c>
      <c r="S60" s="36">
        <v>-1.36</v>
      </c>
      <c r="T60" s="84">
        <v>33.746000000000002</v>
      </c>
      <c r="U60" s="83">
        <v>-4.05</v>
      </c>
      <c r="V60" s="82">
        <v>25.68</v>
      </c>
      <c r="W60" s="177">
        <v>89.5</v>
      </c>
      <c r="X60" s="33">
        <v>595</v>
      </c>
      <c r="Y60" s="45" t="str">
        <f>+LOOKUP(B60,COD_FIN!$C$5:$C$60,COD_FIN!$B$5:$B$60)</f>
        <v>GMR</v>
      </c>
      <c r="Z60" s="83">
        <f t="shared" si="8"/>
        <v>89.52566760000002</v>
      </c>
      <c r="AA60" s="186"/>
    </row>
    <row r="61" spans="1:27" x14ac:dyDescent="0.3">
      <c r="B61" s="90"/>
      <c r="Q61" s="93"/>
      <c r="Z61" s="83"/>
      <c r="AA61" s="86"/>
    </row>
    <row r="62" spans="1:27" x14ac:dyDescent="0.3">
      <c r="B62" s="90"/>
      <c r="Q62" s="93"/>
      <c r="Z62" s="83"/>
    </row>
    <row r="63" spans="1:27" x14ac:dyDescent="0.3">
      <c r="B63" s="90"/>
      <c r="Q63" s="93"/>
      <c r="Z63" s="83"/>
    </row>
    <row r="64" spans="1:27" x14ac:dyDescent="0.3">
      <c r="B64" s="90"/>
      <c r="Q64" s="93"/>
      <c r="Z64" s="83"/>
    </row>
    <row r="65" spans="2:26" x14ac:dyDescent="0.3">
      <c r="B65" s="90"/>
      <c r="Q65" s="93"/>
      <c r="Z65" s="83"/>
    </row>
    <row r="66" spans="2:26" x14ac:dyDescent="0.3">
      <c r="B66" s="90"/>
      <c r="Q66" s="93"/>
      <c r="Z66" s="83"/>
    </row>
    <row r="67" spans="2:26" x14ac:dyDescent="0.3">
      <c r="B67" s="90"/>
      <c r="Q67" s="93"/>
      <c r="Z67" s="83"/>
    </row>
    <row r="68" spans="2:26" x14ac:dyDescent="0.3">
      <c r="B68" s="90"/>
      <c r="Z68" s="83"/>
    </row>
    <row r="69" spans="2:26" x14ac:dyDescent="0.3">
      <c r="B69" s="90"/>
      <c r="Z69" s="83"/>
    </row>
    <row r="70" spans="2:26" x14ac:dyDescent="0.3">
      <c r="B70" s="90"/>
      <c r="Z70" s="83"/>
    </row>
    <row r="71" spans="2:26" x14ac:dyDescent="0.3">
      <c r="B71" s="90"/>
      <c r="Z71" s="83"/>
    </row>
    <row r="72" spans="2:26" x14ac:dyDescent="0.3">
      <c r="B72" s="90"/>
      <c r="Z72" s="83"/>
    </row>
    <row r="73" spans="2:26" x14ac:dyDescent="0.3">
      <c r="B73" s="90"/>
      <c r="Z73" s="83"/>
    </row>
    <row r="74" spans="2:26" x14ac:dyDescent="0.3">
      <c r="B74" s="90"/>
      <c r="Z74" s="83"/>
    </row>
    <row r="75" spans="2:26" x14ac:dyDescent="0.3">
      <c r="B75" s="90"/>
      <c r="Z75" s="83"/>
    </row>
    <row r="76" spans="2:26" x14ac:dyDescent="0.3">
      <c r="B76" s="90"/>
      <c r="Z76" s="83"/>
    </row>
    <row r="77" spans="2:26" x14ac:dyDescent="0.3">
      <c r="B77" s="90"/>
      <c r="Z77" s="83"/>
    </row>
    <row r="78" spans="2:26" x14ac:dyDescent="0.3">
      <c r="B78" s="90"/>
      <c r="Z78" s="83"/>
    </row>
    <row r="79" spans="2:26" x14ac:dyDescent="0.3">
      <c r="B79" s="90"/>
      <c r="Z79" s="83"/>
    </row>
    <row r="80" spans="2:26" x14ac:dyDescent="0.3">
      <c r="B80" s="90"/>
      <c r="Z80" s="83"/>
    </row>
    <row r="81" spans="2:26" x14ac:dyDescent="0.3">
      <c r="B81" s="90"/>
      <c r="Z81" s="83"/>
    </row>
    <row r="82" spans="2:26" x14ac:dyDescent="0.3">
      <c r="B82" s="90"/>
      <c r="Z82" s="83"/>
    </row>
    <row r="83" spans="2:26" x14ac:dyDescent="0.3">
      <c r="B83" s="90"/>
      <c r="Z83" s="83"/>
    </row>
    <row r="84" spans="2:26" x14ac:dyDescent="0.3">
      <c r="B84" s="90"/>
      <c r="Z84" s="83"/>
    </row>
    <row r="85" spans="2:26" x14ac:dyDescent="0.3">
      <c r="B85" s="90"/>
      <c r="Z85" s="83"/>
    </row>
    <row r="86" spans="2:26" x14ac:dyDescent="0.3">
      <c r="B86" s="90"/>
      <c r="Z86" s="83"/>
    </row>
    <row r="87" spans="2:26" x14ac:dyDescent="0.3">
      <c r="B87" s="90"/>
      <c r="Z87" s="83"/>
    </row>
    <row r="88" spans="2:26" x14ac:dyDescent="0.3">
      <c r="B88" s="90"/>
      <c r="Z88" s="83"/>
    </row>
    <row r="89" spans="2:26" x14ac:dyDescent="0.3">
      <c r="B89" s="90"/>
      <c r="Z89" s="83"/>
    </row>
    <row r="90" spans="2:26" x14ac:dyDescent="0.3">
      <c r="B90" s="90"/>
      <c r="Z90" s="83"/>
    </row>
    <row r="91" spans="2:26" x14ac:dyDescent="0.3">
      <c r="B91" s="90"/>
      <c r="Z91" s="83"/>
    </row>
    <row r="92" spans="2:26" x14ac:dyDescent="0.3">
      <c r="B92" s="90"/>
      <c r="Z92" s="83"/>
    </row>
    <row r="93" spans="2:26" x14ac:dyDescent="0.3">
      <c r="B93" s="90"/>
      <c r="Z93" s="83"/>
    </row>
    <row r="94" spans="2:26" x14ac:dyDescent="0.3">
      <c r="B94" s="90"/>
      <c r="Z94" s="83"/>
    </row>
    <row r="95" spans="2:26" x14ac:dyDescent="0.3">
      <c r="B95" s="90"/>
      <c r="Z95" s="83"/>
    </row>
    <row r="96" spans="2:26" x14ac:dyDescent="0.3">
      <c r="B96" s="90"/>
      <c r="Z96" s="83"/>
    </row>
    <row r="97" spans="2:26" s="53" customFormat="1" x14ac:dyDescent="0.3">
      <c r="B97" s="90"/>
      <c r="C97" s="89"/>
      <c r="D97" s="43"/>
      <c r="E97" s="88"/>
      <c r="F97" s="87"/>
      <c r="G97" s="85"/>
      <c r="H97" s="83"/>
      <c r="I97" s="86"/>
      <c r="J97" s="85"/>
      <c r="K97" s="83"/>
      <c r="L97" s="84"/>
      <c r="M97" s="83"/>
      <c r="N97" s="84"/>
      <c r="O97" s="82"/>
      <c r="P97" s="84"/>
      <c r="Q97" s="82"/>
      <c r="R97" s="84"/>
      <c r="S97" s="36"/>
      <c r="T97" s="84"/>
      <c r="U97" s="83"/>
      <c r="V97" s="82"/>
      <c r="W97" s="178"/>
      <c r="Z97" s="83"/>
    </row>
    <row r="98" spans="2:26" x14ac:dyDescent="0.3">
      <c r="B98" s="90"/>
      <c r="Z98" s="83"/>
    </row>
    <row r="99" spans="2:26" x14ac:dyDescent="0.3">
      <c r="B99" s="90"/>
      <c r="Z99" s="83"/>
    </row>
    <row r="100" spans="2:26" x14ac:dyDescent="0.3">
      <c r="B100" s="90"/>
      <c r="Z100" s="83"/>
    </row>
    <row r="101" spans="2:26" x14ac:dyDescent="0.3">
      <c r="B101" s="90"/>
      <c r="Z101" s="83"/>
    </row>
    <row r="102" spans="2:26" x14ac:dyDescent="0.3">
      <c r="B102" s="90"/>
      <c r="Z102" s="83"/>
    </row>
    <row r="103" spans="2:26" x14ac:dyDescent="0.3">
      <c r="B103" s="90"/>
      <c r="Z103" s="83"/>
    </row>
    <row r="104" spans="2:26" x14ac:dyDescent="0.3">
      <c r="B104" s="90"/>
      <c r="Z104" s="83"/>
    </row>
    <row r="105" spans="2:26" x14ac:dyDescent="0.3">
      <c r="B105" s="90"/>
      <c r="Z105" s="83"/>
    </row>
    <row r="106" spans="2:26" x14ac:dyDescent="0.3">
      <c r="B106" s="90"/>
      <c r="Z106" s="83"/>
    </row>
    <row r="107" spans="2:26" x14ac:dyDescent="0.3">
      <c r="B107" s="90"/>
      <c r="Z107" s="83"/>
    </row>
    <row r="108" spans="2:26" x14ac:dyDescent="0.3">
      <c r="B108" s="90"/>
      <c r="Z108" s="83"/>
    </row>
    <row r="109" spans="2:26" x14ac:dyDescent="0.3">
      <c r="B109" s="90"/>
      <c r="Z109" s="83"/>
    </row>
    <row r="110" spans="2:26" x14ac:dyDescent="0.3">
      <c r="B110" s="90"/>
      <c r="Z110" s="83"/>
    </row>
    <row r="111" spans="2:26" x14ac:dyDescent="0.3">
      <c r="B111" s="90"/>
      <c r="Z111" s="83"/>
    </row>
    <row r="112" spans="2:26" x14ac:dyDescent="0.3">
      <c r="B112" s="90"/>
      <c r="Z112" s="83"/>
    </row>
    <row r="113" spans="2:26" x14ac:dyDescent="0.3">
      <c r="B113" s="90"/>
      <c r="Z113" s="83"/>
    </row>
    <row r="114" spans="2:26" x14ac:dyDescent="0.3">
      <c r="B114" s="90"/>
      <c r="Z114" s="83"/>
    </row>
    <row r="115" spans="2:26" x14ac:dyDescent="0.3">
      <c r="B115" s="90"/>
      <c r="Z115" s="83"/>
    </row>
    <row r="116" spans="2:26" x14ac:dyDescent="0.3">
      <c r="B116" s="90"/>
      <c r="Z116" s="83"/>
    </row>
    <row r="117" spans="2:26" x14ac:dyDescent="0.3">
      <c r="B117" s="90"/>
      <c r="Z117" s="83"/>
    </row>
    <row r="118" spans="2:26" x14ac:dyDescent="0.3">
      <c r="B118" s="90"/>
      <c r="Z118" s="83"/>
    </row>
    <row r="119" spans="2:26" x14ac:dyDescent="0.3">
      <c r="B119" s="90"/>
      <c r="Z119" s="83"/>
    </row>
    <row r="120" spans="2:26" x14ac:dyDescent="0.3">
      <c r="B120" s="90"/>
      <c r="Z120" s="83"/>
    </row>
    <row r="121" spans="2:26" x14ac:dyDescent="0.3">
      <c r="B121" s="90"/>
      <c r="Z121" s="83"/>
    </row>
    <row r="122" spans="2:26" x14ac:dyDescent="0.3">
      <c r="B122" s="90"/>
      <c r="Z122" s="83"/>
    </row>
    <row r="123" spans="2:26" x14ac:dyDescent="0.3">
      <c r="B123" s="90"/>
      <c r="Z123" s="83"/>
    </row>
    <row r="124" spans="2:26" x14ac:dyDescent="0.3">
      <c r="B124" s="90"/>
      <c r="Z124" s="83"/>
    </row>
    <row r="125" spans="2:26" x14ac:dyDescent="0.3">
      <c r="B125" s="90"/>
      <c r="Z125" s="83"/>
    </row>
    <row r="126" spans="2:26" x14ac:dyDescent="0.3">
      <c r="B126" s="90"/>
      <c r="Z126" s="83"/>
    </row>
    <row r="127" spans="2:26" x14ac:dyDescent="0.3">
      <c r="B127" s="90"/>
      <c r="Z127" s="83"/>
    </row>
    <row r="128" spans="2:26" x14ac:dyDescent="0.3">
      <c r="B128" s="90"/>
      <c r="Z128" s="83"/>
    </row>
    <row r="129" spans="2:21" x14ac:dyDescent="0.3">
      <c r="B129" s="90"/>
    </row>
    <row r="130" spans="2:21" x14ac:dyDescent="0.3">
      <c r="B130" s="90"/>
    </row>
    <row r="131" spans="2:21" x14ac:dyDescent="0.3">
      <c r="B131" s="90"/>
    </row>
    <row r="132" spans="2:21" x14ac:dyDescent="0.3">
      <c r="B132" s="90"/>
    </row>
    <row r="133" spans="2:21" x14ac:dyDescent="0.3">
      <c r="B133" s="90"/>
    </row>
    <row r="134" spans="2:21" x14ac:dyDescent="0.3">
      <c r="B134" s="90"/>
    </row>
    <row r="135" spans="2:21" x14ac:dyDescent="0.3">
      <c r="B135" s="90"/>
    </row>
    <row r="136" spans="2:21" x14ac:dyDescent="0.3">
      <c r="B136" s="90"/>
    </row>
    <row r="137" spans="2:21" x14ac:dyDescent="0.3">
      <c r="B137" s="92"/>
      <c r="C137" s="91"/>
      <c r="D137" s="50"/>
      <c r="F137" s="88"/>
      <c r="H137" s="36"/>
      <c r="I137" s="82"/>
      <c r="K137" s="36"/>
      <c r="M137" s="36"/>
      <c r="U137" s="36"/>
    </row>
    <row r="138" spans="2:21" x14ac:dyDescent="0.3">
      <c r="B138" s="90"/>
    </row>
    <row r="139" spans="2:21" x14ac:dyDescent="0.3">
      <c r="B139" s="90"/>
    </row>
    <row r="140" spans="2:21" x14ac:dyDescent="0.3">
      <c r="B140" s="90"/>
    </row>
    <row r="141" spans="2:21" x14ac:dyDescent="0.3">
      <c r="B141" s="90"/>
    </row>
    <row r="142" spans="2:21" x14ac:dyDescent="0.3">
      <c r="B142" s="90"/>
    </row>
    <row r="143" spans="2:21" x14ac:dyDescent="0.3">
      <c r="B143" s="90"/>
    </row>
    <row r="144" spans="2:21" x14ac:dyDescent="0.3">
      <c r="B144" s="90"/>
    </row>
    <row r="145" spans="2:2" x14ac:dyDescent="0.3">
      <c r="B145" s="90"/>
    </row>
    <row r="146" spans="2:2" x14ac:dyDescent="0.3">
      <c r="B146" s="90"/>
    </row>
    <row r="147" spans="2:2" x14ac:dyDescent="0.3">
      <c r="B147" s="90"/>
    </row>
    <row r="148" spans="2:2" x14ac:dyDescent="0.3">
      <c r="B148" s="90"/>
    </row>
    <row r="149" spans="2:2" x14ac:dyDescent="0.3">
      <c r="B149" s="90"/>
    </row>
    <row r="150" spans="2:2" x14ac:dyDescent="0.3">
      <c r="B150" s="90"/>
    </row>
    <row r="151" spans="2:2" x14ac:dyDescent="0.3">
      <c r="B151" s="90"/>
    </row>
    <row r="152" spans="2:2" x14ac:dyDescent="0.3">
      <c r="B152" s="90"/>
    </row>
    <row r="153" spans="2:2" x14ac:dyDescent="0.3">
      <c r="B153" s="90"/>
    </row>
    <row r="154" spans="2:2" x14ac:dyDescent="0.3">
      <c r="B154" s="90"/>
    </row>
    <row r="155" spans="2:2" x14ac:dyDescent="0.3">
      <c r="B155" s="90"/>
    </row>
    <row r="156" spans="2:2" x14ac:dyDescent="0.3">
      <c r="B156" s="90"/>
    </row>
    <row r="157" spans="2:2" x14ac:dyDescent="0.3">
      <c r="B157" s="90"/>
    </row>
    <row r="158" spans="2:2" x14ac:dyDescent="0.3">
      <c r="B158" s="90"/>
    </row>
    <row r="159" spans="2:2" x14ac:dyDescent="0.3">
      <c r="B159" s="90"/>
    </row>
    <row r="160" spans="2:2" x14ac:dyDescent="0.3">
      <c r="B160" s="90"/>
    </row>
    <row r="161" spans="2:2" x14ac:dyDescent="0.3">
      <c r="B161" s="90"/>
    </row>
    <row r="162" spans="2:2" x14ac:dyDescent="0.3">
      <c r="B162" s="90"/>
    </row>
    <row r="163" spans="2:2" x14ac:dyDescent="0.3">
      <c r="B163" s="90"/>
    </row>
    <row r="164" spans="2:2" x14ac:dyDescent="0.3">
      <c r="B164" s="90"/>
    </row>
    <row r="165" spans="2:2" x14ac:dyDescent="0.3">
      <c r="B165" s="90"/>
    </row>
    <row r="166" spans="2:2" x14ac:dyDescent="0.3">
      <c r="B166" s="90"/>
    </row>
    <row r="167" spans="2:2" x14ac:dyDescent="0.3">
      <c r="B167" s="90"/>
    </row>
    <row r="168" spans="2:2" x14ac:dyDescent="0.3">
      <c r="B168" s="90"/>
    </row>
    <row r="169" spans="2:2" x14ac:dyDescent="0.3">
      <c r="B169" s="90"/>
    </row>
    <row r="170" spans="2:2" x14ac:dyDescent="0.3">
      <c r="B170" s="90"/>
    </row>
    <row r="171" spans="2:2" x14ac:dyDescent="0.3">
      <c r="B171" s="90"/>
    </row>
    <row r="172" spans="2:2" x14ac:dyDescent="0.3">
      <c r="B172" s="90"/>
    </row>
    <row r="173" spans="2:2" x14ac:dyDescent="0.3">
      <c r="B173" s="90"/>
    </row>
    <row r="174" spans="2:2" x14ac:dyDescent="0.3">
      <c r="B174" s="90"/>
    </row>
    <row r="175" spans="2:2" x14ac:dyDescent="0.3">
      <c r="B175" s="90"/>
    </row>
    <row r="176" spans="2:2" x14ac:dyDescent="0.3">
      <c r="B176" s="90"/>
    </row>
    <row r="177" spans="2:2" x14ac:dyDescent="0.3">
      <c r="B177" s="90"/>
    </row>
    <row r="178" spans="2:2" x14ac:dyDescent="0.3">
      <c r="B178" s="90"/>
    </row>
    <row r="179" spans="2:2" x14ac:dyDescent="0.3">
      <c r="B179" s="90"/>
    </row>
    <row r="180" spans="2:2" x14ac:dyDescent="0.3">
      <c r="B180" s="90"/>
    </row>
    <row r="181" spans="2:2" x14ac:dyDescent="0.3">
      <c r="B181" s="90"/>
    </row>
    <row r="182" spans="2:2" x14ac:dyDescent="0.3">
      <c r="B182" s="90"/>
    </row>
    <row r="183" spans="2:2" x14ac:dyDescent="0.3">
      <c r="B183" s="90"/>
    </row>
    <row r="184" spans="2:2" x14ac:dyDescent="0.3">
      <c r="B184" s="90"/>
    </row>
    <row r="185" spans="2:2" x14ac:dyDescent="0.3">
      <c r="B185" s="90"/>
    </row>
    <row r="186" spans="2:2" x14ac:dyDescent="0.3">
      <c r="B186" s="90"/>
    </row>
    <row r="187" spans="2:2" x14ac:dyDescent="0.3">
      <c r="B187" s="90"/>
    </row>
    <row r="188" spans="2:2" x14ac:dyDescent="0.3">
      <c r="B188" s="90"/>
    </row>
    <row r="189" spans="2:2" x14ac:dyDescent="0.3">
      <c r="B189" s="90"/>
    </row>
    <row r="190" spans="2:2" x14ac:dyDescent="0.3">
      <c r="B190" s="90"/>
    </row>
    <row r="191" spans="2:2" x14ac:dyDescent="0.3">
      <c r="B191" s="90"/>
    </row>
    <row r="192" spans="2:2" x14ac:dyDescent="0.3">
      <c r="B192" s="90"/>
    </row>
    <row r="193" spans="2:2" x14ac:dyDescent="0.3">
      <c r="B193" s="90"/>
    </row>
    <row r="194" spans="2:2" x14ac:dyDescent="0.3">
      <c r="B194" s="90"/>
    </row>
    <row r="195" spans="2:2" x14ac:dyDescent="0.3">
      <c r="B195" s="90"/>
    </row>
    <row r="196" spans="2:2" x14ac:dyDescent="0.3">
      <c r="B196" s="90"/>
    </row>
    <row r="197" spans="2:2" x14ac:dyDescent="0.3">
      <c r="B197" s="90"/>
    </row>
    <row r="198" spans="2:2" x14ac:dyDescent="0.3">
      <c r="B198" s="90"/>
    </row>
    <row r="199" spans="2:2" x14ac:dyDescent="0.3">
      <c r="B199" s="90"/>
    </row>
    <row r="200" spans="2:2" x14ac:dyDescent="0.3">
      <c r="B200" s="90"/>
    </row>
    <row r="201" spans="2:2" x14ac:dyDescent="0.3">
      <c r="B201" s="90"/>
    </row>
    <row r="202" spans="2:2" x14ac:dyDescent="0.3">
      <c r="B202" s="90"/>
    </row>
    <row r="203" spans="2:2" x14ac:dyDescent="0.3">
      <c r="B203" s="90"/>
    </row>
    <row r="204" spans="2:2" x14ac:dyDescent="0.3">
      <c r="B204" s="90"/>
    </row>
    <row r="205" spans="2:2" x14ac:dyDescent="0.3">
      <c r="B205" s="90"/>
    </row>
    <row r="206" spans="2:2" x14ac:dyDescent="0.3">
      <c r="B206" s="90"/>
    </row>
    <row r="207" spans="2:2" x14ac:dyDescent="0.3">
      <c r="B207" s="90"/>
    </row>
    <row r="208" spans="2:2" x14ac:dyDescent="0.3">
      <c r="B208" s="90"/>
    </row>
    <row r="209" spans="2:2" x14ac:dyDescent="0.3">
      <c r="B209" s="90"/>
    </row>
    <row r="210" spans="2:2" x14ac:dyDescent="0.3">
      <c r="B210" s="90"/>
    </row>
    <row r="211" spans="2:2" x14ac:dyDescent="0.3">
      <c r="B211" s="90"/>
    </row>
    <row r="212" spans="2:2" x14ac:dyDescent="0.3">
      <c r="B212" s="90"/>
    </row>
    <row r="213" spans="2:2" x14ac:dyDescent="0.3">
      <c r="B213" s="90"/>
    </row>
    <row r="214" spans="2:2" x14ac:dyDescent="0.3">
      <c r="B214" s="90"/>
    </row>
    <row r="215" spans="2:2" x14ac:dyDescent="0.3">
      <c r="B215" s="90"/>
    </row>
    <row r="216" spans="2:2" x14ac:dyDescent="0.3">
      <c r="B216" s="90"/>
    </row>
    <row r="217" spans="2:2" x14ac:dyDescent="0.3">
      <c r="B217" s="90"/>
    </row>
    <row r="218" spans="2:2" x14ac:dyDescent="0.3">
      <c r="B218" s="90"/>
    </row>
    <row r="219" spans="2:2" x14ac:dyDescent="0.3">
      <c r="B219" s="90"/>
    </row>
    <row r="220" spans="2:2" x14ac:dyDescent="0.3">
      <c r="B220" s="90"/>
    </row>
    <row r="221" spans="2:2" x14ac:dyDescent="0.3">
      <c r="B221" s="90"/>
    </row>
    <row r="222" spans="2:2" x14ac:dyDescent="0.3">
      <c r="B222" s="90"/>
    </row>
    <row r="223" spans="2:2" x14ac:dyDescent="0.3">
      <c r="B223" s="90"/>
    </row>
    <row r="224" spans="2:2" x14ac:dyDescent="0.3">
      <c r="B224" s="90"/>
    </row>
    <row r="225" spans="2:2" x14ac:dyDescent="0.3">
      <c r="B225" s="90"/>
    </row>
    <row r="226" spans="2:2" x14ac:dyDescent="0.3">
      <c r="B226" s="90"/>
    </row>
    <row r="227" spans="2:2" x14ac:dyDescent="0.3">
      <c r="B227" s="90"/>
    </row>
    <row r="228" spans="2:2" x14ac:dyDescent="0.3">
      <c r="B228" s="90"/>
    </row>
    <row r="229" spans="2:2" x14ac:dyDescent="0.3">
      <c r="B229" s="90"/>
    </row>
    <row r="230" spans="2:2" x14ac:dyDescent="0.3">
      <c r="B230" s="90"/>
    </row>
    <row r="231" spans="2:2" x14ac:dyDescent="0.3">
      <c r="B231" s="90"/>
    </row>
    <row r="232" spans="2:2" x14ac:dyDescent="0.3">
      <c r="B232" s="90"/>
    </row>
    <row r="233" spans="2:2" x14ac:dyDescent="0.3">
      <c r="B233" s="90"/>
    </row>
    <row r="234" spans="2:2" x14ac:dyDescent="0.3">
      <c r="B234" s="90"/>
    </row>
    <row r="235" spans="2:2" x14ac:dyDescent="0.3">
      <c r="B235" s="90"/>
    </row>
    <row r="236" spans="2:2" x14ac:dyDescent="0.3">
      <c r="B236" s="90"/>
    </row>
    <row r="237" spans="2:2" x14ac:dyDescent="0.3">
      <c r="B237" s="90"/>
    </row>
    <row r="238" spans="2:2" x14ac:dyDescent="0.3">
      <c r="B238" s="90"/>
    </row>
    <row r="239" spans="2:2" x14ac:dyDescent="0.3">
      <c r="B239" s="90"/>
    </row>
    <row r="240" spans="2:2" x14ac:dyDescent="0.3">
      <c r="B240" s="90"/>
    </row>
    <row r="241" spans="2:2" x14ac:dyDescent="0.3">
      <c r="B241" s="90"/>
    </row>
    <row r="242" spans="2:2" x14ac:dyDescent="0.3">
      <c r="B242" s="90"/>
    </row>
    <row r="243" spans="2:2" x14ac:dyDescent="0.3">
      <c r="B243" s="90"/>
    </row>
    <row r="244" spans="2:2" x14ac:dyDescent="0.3">
      <c r="B244" s="90"/>
    </row>
    <row r="245" spans="2:2" x14ac:dyDescent="0.3">
      <c r="B245" s="90"/>
    </row>
    <row r="246" spans="2:2" x14ac:dyDescent="0.3">
      <c r="B246" s="90"/>
    </row>
    <row r="247" spans="2:2" x14ac:dyDescent="0.3">
      <c r="B247" s="90"/>
    </row>
    <row r="248" spans="2:2" x14ac:dyDescent="0.3">
      <c r="B248" s="90"/>
    </row>
    <row r="249" spans="2:2" x14ac:dyDescent="0.3">
      <c r="B249" s="90"/>
    </row>
    <row r="250" spans="2:2" x14ac:dyDescent="0.3">
      <c r="B250" s="90"/>
    </row>
    <row r="251" spans="2:2" x14ac:dyDescent="0.3">
      <c r="B251" s="90"/>
    </row>
    <row r="252" spans="2:2" x14ac:dyDescent="0.3">
      <c r="B252" s="90"/>
    </row>
    <row r="253" spans="2:2" x14ac:dyDescent="0.3">
      <c r="B253" s="90"/>
    </row>
    <row r="254" spans="2:2" x14ac:dyDescent="0.3">
      <c r="B254" s="90"/>
    </row>
    <row r="255" spans="2:2" x14ac:dyDescent="0.3">
      <c r="B255" s="90"/>
    </row>
    <row r="256" spans="2:2" x14ac:dyDescent="0.3">
      <c r="B256" s="90"/>
    </row>
    <row r="257" spans="2:2" x14ac:dyDescent="0.3">
      <c r="B257" s="90"/>
    </row>
    <row r="258" spans="2:2" x14ac:dyDescent="0.3">
      <c r="B258" s="90"/>
    </row>
    <row r="259" spans="2:2" x14ac:dyDescent="0.3">
      <c r="B259" s="90"/>
    </row>
    <row r="260" spans="2:2" x14ac:dyDescent="0.3">
      <c r="B260" s="90"/>
    </row>
  </sheetData>
  <sheetProtection algorithmName="SHA-512" hashValue="4drkcP4XkhOOmnv8aWXh8StfBothAFZz/GLaUnQ/RSQ/qqXbFMoYBLrvNPrmk7rtbyQPpGfkKdqkeyGOOpHp8w==" saltValue="4bHZbH9Eul5vv9P4V50Q+g==" spinCount="100000" sheet="1" sort="0"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3"/>
  <sheetViews>
    <sheetView topLeftCell="Q1" zoomScaleNormal="100" workbookViewId="0">
      <selection activeCell="R7" sqref="R7"/>
    </sheetView>
  </sheetViews>
  <sheetFormatPr baseColWidth="10" defaultRowHeight="13.5" x14ac:dyDescent="0.3"/>
  <cols>
    <col min="1" max="1" width="7.28515625" style="31" hidden="1" customWidth="1"/>
    <col min="2" max="2" width="8.28515625" style="31" hidden="1" customWidth="1"/>
    <col min="3" max="3" width="10.140625" style="31" hidden="1" customWidth="1"/>
    <col min="4" max="4" width="32.140625" style="31" hidden="1" customWidth="1"/>
    <col min="5" max="5" width="29.7109375" style="31" hidden="1" customWidth="1"/>
    <col min="6" max="6" width="6" style="31" hidden="1" customWidth="1"/>
    <col min="7" max="7" width="7.140625" style="31" hidden="1" customWidth="1"/>
    <col min="8" max="8" width="6.42578125" style="194" hidden="1" customWidth="1"/>
    <col min="9" max="10" width="8.42578125" style="123" hidden="1" customWidth="1"/>
    <col min="11" max="11" width="8.42578125" style="124" hidden="1" customWidth="1"/>
    <col min="12" max="13" width="8.42578125" style="32" hidden="1" customWidth="1"/>
    <col min="14" max="14" width="8.42578125" style="124" hidden="1" customWidth="1"/>
    <col min="15" max="15" width="11.42578125" style="32" hidden="1" customWidth="1"/>
    <col min="16" max="16" width="11.42578125" style="31" hidden="1" customWidth="1"/>
    <col min="17" max="18" width="11.42578125" style="31" customWidth="1"/>
    <col min="19" max="19" width="7.5703125" style="31" customWidth="1"/>
    <col min="20" max="20" width="22.85546875" style="31" customWidth="1"/>
    <col min="21" max="21" width="28.28515625" style="31" customWidth="1"/>
    <col min="22" max="22" width="6.85546875" style="31" customWidth="1"/>
    <col min="23" max="28" width="11.42578125" style="31" customWidth="1"/>
    <col min="29" max="16384" width="11.42578125" style="31"/>
  </cols>
  <sheetData>
    <row r="1" spans="1:15" x14ac:dyDescent="0.3">
      <c r="B1" s="193"/>
      <c r="C1" s="193"/>
    </row>
    <row r="2" spans="1:15" x14ac:dyDescent="0.3">
      <c r="B2" s="193"/>
      <c r="C2" s="193"/>
    </row>
    <row r="3" spans="1:15" ht="12" customHeight="1" x14ac:dyDescent="0.3">
      <c r="A3" s="308" t="s">
        <v>416</v>
      </c>
      <c r="B3" s="27"/>
      <c r="C3" s="27"/>
      <c r="D3" s="27"/>
      <c r="E3" s="27"/>
      <c r="F3" s="27"/>
      <c r="G3" s="27"/>
      <c r="H3" s="195"/>
      <c r="I3" s="303" t="s">
        <v>234</v>
      </c>
      <c r="J3" s="304"/>
      <c r="K3" s="305"/>
      <c r="L3" s="306" t="s">
        <v>235</v>
      </c>
      <c r="M3" s="307"/>
      <c r="N3" s="307"/>
    </row>
    <row r="4" spans="1:15" s="118" customFormat="1" x14ac:dyDescent="0.3">
      <c r="B4" s="118" t="s">
        <v>233</v>
      </c>
      <c r="C4" s="118" t="s">
        <v>60</v>
      </c>
      <c r="D4" s="119" t="s">
        <v>42</v>
      </c>
      <c r="E4" s="119" t="s">
        <v>59</v>
      </c>
      <c r="F4" s="118" t="s">
        <v>231</v>
      </c>
      <c r="G4" s="118" t="s">
        <v>232</v>
      </c>
      <c r="H4" s="196"/>
      <c r="I4" s="125" t="s">
        <v>63</v>
      </c>
      <c r="J4" s="125" t="s">
        <v>62</v>
      </c>
      <c r="K4" s="126" t="s">
        <v>103</v>
      </c>
      <c r="L4" s="127" t="s">
        <v>63</v>
      </c>
      <c r="M4" s="127" t="s">
        <v>62</v>
      </c>
      <c r="N4" s="126" t="s">
        <v>103</v>
      </c>
      <c r="O4" s="127" t="s">
        <v>296</v>
      </c>
    </row>
    <row r="5" spans="1:15" x14ac:dyDescent="0.3">
      <c r="B5" s="31" t="s">
        <v>291</v>
      </c>
      <c r="C5" s="120">
        <v>50001</v>
      </c>
      <c r="D5" s="273" t="s">
        <v>294</v>
      </c>
      <c r="E5" s="273" t="s">
        <v>295</v>
      </c>
      <c r="F5" s="31">
        <v>2018</v>
      </c>
      <c r="G5" s="31">
        <v>4</v>
      </c>
      <c r="I5" s="128">
        <f>+COUNTIF(PROD_Holstein!$L$11:$L$60,COD_FIN!B5)</f>
        <v>0</v>
      </c>
      <c r="J5" s="128">
        <f>+COUNTIF(MER_Holstein!$Y$11:$Y$60,COD_FIN!B5)</f>
        <v>0</v>
      </c>
      <c r="K5" s="124">
        <f t="shared" ref="K5:K37" si="0">+I5+J5</f>
        <v>0</v>
      </c>
      <c r="L5" s="32">
        <f>+COUNTIF(PROD_Jersey!$M$11:$M$60,COD_FIN!B5)</f>
        <v>0</v>
      </c>
      <c r="M5" s="32">
        <f>+COUNTIF(MER_Jersey!$Y$11:$Y$60,COD_FIN!B5)</f>
        <v>0</v>
      </c>
      <c r="N5" s="124">
        <f t="shared" ref="N5:N37" si="1">+L5+M5</f>
        <v>0</v>
      </c>
      <c r="O5" s="32">
        <f t="shared" ref="O5:O37" si="2">+SUM(I5:J5,L5:M5)</f>
        <v>0</v>
      </c>
    </row>
    <row r="6" spans="1:15" ht="14.25" x14ac:dyDescent="0.3">
      <c r="A6" s="276"/>
      <c r="B6" s="31" t="s">
        <v>146</v>
      </c>
      <c r="C6" s="120">
        <v>80001</v>
      </c>
      <c r="D6" s="273" t="s">
        <v>147</v>
      </c>
      <c r="E6" s="273" t="s">
        <v>222</v>
      </c>
      <c r="F6" s="31">
        <v>2019</v>
      </c>
      <c r="G6" s="31">
        <v>2</v>
      </c>
      <c r="I6" s="128">
        <f>+COUNTIF(PROD_Holstein!$L$11:$L$60,COD_FIN!B6)</f>
        <v>6</v>
      </c>
      <c r="J6" s="128">
        <f>+COUNTIF(MER_Holstein!$Y$11:$Y$60,COD_FIN!B6)</f>
        <v>4</v>
      </c>
      <c r="K6" s="124">
        <f t="shared" si="0"/>
        <v>10</v>
      </c>
      <c r="L6" s="32">
        <f>+COUNTIF(PROD_Jersey!$M$11:$M$60,COD_FIN!B6)</f>
        <v>1</v>
      </c>
      <c r="M6" s="32">
        <f>+COUNTIF(MER_Jersey!$Y$11:$Y$60,COD_FIN!B6)</f>
        <v>2</v>
      </c>
      <c r="N6" s="124">
        <f t="shared" si="1"/>
        <v>3</v>
      </c>
      <c r="O6" s="32">
        <f t="shared" si="2"/>
        <v>13</v>
      </c>
    </row>
    <row r="7" spans="1:15" ht="14.25" x14ac:dyDescent="0.3">
      <c r="A7" s="276"/>
      <c r="B7" s="31" t="s">
        <v>225</v>
      </c>
      <c r="C7" s="120">
        <v>110001</v>
      </c>
      <c r="D7" s="273" t="s">
        <v>193</v>
      </c>
      <c r="E7" s="273" t="s">
        <v>193</v>
      </c>
      <c r="F7" s="31">
        <v>2018</v>
      </c>
      <c r="G7" s="31">
        <v>10</v>
      </c>
      <c r="I7" s="128">
        <f>+COUNTIF(PROD_Holstein!$L$11:$L$60,COD_FIN!B7)</f>
        <v>0</v>
      </c>
      <c r="J7" s="128">
        <f>+COUNTIF(MER_Holstein!$Y$11:$Y$60,COD_FIN!B7)</f>
        <v>0</v>
      </c>
      <c r="K7" s="124">
        <f t="shared" si="0"/>
        <v>0</v>
      </c>
      <c r="L7" s="32">
        <f>+COUNTIF(PROD_Jersey!$M$11:$M$60,COD_FIN!B7)</f>
        <v>5</v>
      </c>
      <c r="M7" s="32">
        <f>+COUNTIF(MER_Jersey!$Y$11:$Y$60,COD_FIN!B7)</f>
        <v>9</v>
      </c>
      <c r="N7" s="124">
        <f t="shared" si="1"/>
        <v>14</v>
      </c>
      <c r="O7" s="32">
        <f t="shared" si="2"/>
        <v>14</v>
      </c>
    </row>
    <row r="8" spans="1:15" ht="14.25" x14ac:dyDescent="0.3">
      <c r="A8" s="276"/>
      <c r="B8" s="31" t="s">
        <v>58</v>
      </c>
      <c r="C8" s="120">
        <v>180001</v>
      </c>
      <c r="D8" s="273" t="s">
        <v>200</v>
      </c>
      <c r="E8" s="273" t="s">
        <v>201</v>
      </c>
      <c r="F8" s="31">
        <v>2017</v>
      </c>
      <c r="G8" s="31">
        <v>3</v>
      </c>
      <c r="I8" s="128">
        <f>+COUNTIF(PROD_Holstein!$L$11:$L$60,COD_FIN!B8)</f>
        <v>0</v>
      </c>
      <c r="J8" s="128">
        <f>+COUNTIF(MER_Holstein!$Y$11:$Y$60,COD_FIN!B8)</f>
        <v>0</v>
      </c>
      <c r="K8" s="124">
        <f t="shared" si="0"/>
        <v>0</v>
      </c>
      <c r="L8" s="32">
        <f>+COUNTIF(PROD_Jersey!$M$11:$M$60,COD_FIN!B8)</f>
        <v>0</v>
      </c>
      <c r="M8" s="32">
        <f>+COUNTIF(MER_Jersey!$Y$11:$Y$60,COD_FIN!B8)</f>
        <v>0</v>
      </c>
      <c r="N8" s="124">
        <f t="shared" si="1"/>
        <v>0</v>
      </c>
      <c r="O8" s="32">
        <f t="shared" si="2"/>
        <v>0</v>
      </c>
    </row>
    <row r="9" spans="1:15" ht="14.25" x14ac:dyDescent="0.3">
      <c r="A9" s="276"/>
      <c r="B9" s="31" t="s">
        <v>57</v>
      </c>
      <c r="C9" s="120">
        <v>190001</v>
      </c>
      <c r="D9" s="273" t="s">
        <v>204</v>
      </c>
      <c r="E9" s="273" t="s">
        <v>205</v>
      </c>
      <c r="F9" s="31">
        <v>2019</v>
      </c>
      <c r="G9" s="31">
        <v>2</v>
      </c>
      <c r="I9" s="128">
        <f>+COUNTIF(PROD_Holstein!$L$11:$L$60,COD_FIN!B9)</f>
        <v>0</v>
      </c>
      <c r="J9" s="128">
        <f>+COUNTIF(MER_Holstein!$Y$11:$Y$60,COD_FIN!B9)</f>
        <v>0</v>
      </c>
      <c r="K9" s="124">
        <f t="shared" si="0"/>
        <v>0</v>
      </c>
      <c r="L9" s="32">
        <f>+COUNTIF(PROD_Jersey!$M$11:$M$60,COD_FIN!B9)</f>
        <v>1</v>
      </c>
      <c r="M9" s="32">
        <f>+COUNTIF(MER_Jersey!$Y$11:$Y$60,COD_FIN!B9)</f>
        <v>11</v>
      </c>
      <c r="N9" s="124">
        <f t="shared" si="1"/>
        <v>12</v>
      </c>
      <c r="O9" s="32">
        <f t="shared" si="2"/>
        <v>12</v>
      </c>
    </row>
    <row r="10" spans="1:15" ht="14.25" x14ac:dyDescent="0.3">
      <c r="A10" s="276"/>
      <c r="B10" s="31" t="s">
        <v>256</v>
      </c>
      <c r="C10" s="120">
        <v>410001</v>
      </c>
      <c r="D10" s="273" t="s">
        <v>318</v>
      </c>
      <c r="E10" s="273" t="s">
        <v>253</v>
      </c>
      <c r="F10" s="31">
        <v>2017</v>
      </c>
      <c r="G10" s="31">
        <v>4</v>
      </c>
      <c r="I10" s="128">
        <f>+COUNTIF(PROD_Holstein!$L$11:$L$60,COD_FIN!B10)</f>
        <v>0</v>
      </c>
      <c r="J10" s="128">
        <f>+COUNTIF(MER_Holstein!$Y$11:$Y$60,COD_FIN!B10)</f>
        <v>0</v>
      </c>
      <c r="K10" s="124">
        <f t="shared" si="0"/>
        <v>0</v>
      </c>
      <c r="L10" s="32">
        <f>+COUNTIF(PROD_Jersey!$M$11:$M$60,COD_FIN!B10)</f>
        <v>0</v>
      </c>
      <c r="M10" s="32">
        <f>+COUNTIF(MER_Jersey!$Y$11:$Y$60,COD_FIN!B10)</f>
        <v>0</v>
      </c>
      <c r="N10" s="124">
        <f t="shared" si="1"/>
        <v>0</v>
      </c>
      <c r="O10" s="32">
        <f t="shared" si="2"/>
        <v>0</v>
      </c>
    </row>
    <row r="11" spans="1:15" ht="14.25" x14ac:dyDescent="0.3">
      <c r="A11" s="276"/>
      <c r="B11" s="31" t="s">
        <v>257</v>
      </c>
      <c r="C11" s="120">
        <v>460001</v>
      </c>
      <c r="D11" s="273" t="s">
        <v>254</v>
      </c>
      <c r="E11" s="273" t="s">
        <v>255</v>
      </c>
      <c r="F11" s="31">
        <v>2016</v>
      </c>
      <c r="G11" s="31">
        <v>4</v>
      </c>
      <c r="I11" s="128">
        <f>+COUNTIF(PROD_Holstein!$L$11:$L$60,COD_FIN!B11)</f>
        <v>0</v>
      </c>
      <c r="J11" s="128">
        <f>+COUNTIF(MER_Holstein!$Y$11:$Y$60,COD_FIN!B11)</f>
        <v>0</v>
      </c>
      <c r="K11" s="124">
        <f t="shared" si="0"/>
        <v>0</v>
      </c>
      <c r="L11" s="32">
        <f>+COUNTIF(PROD_Jersey!$M$11:$M$60,COD_FIN!B11)</f>
        <v>0</v>
      </c>
      <c r="M11" s="32">
        <f>+COUNTIF(MER_Jersey!$Y$11:$Y$60,COD_FIN!B11)</f>
        <v>0</v>
      </c>
      <c r="N11" s="124">
        <f t="shared" si="1"/>
        <v>0</v>
      </c>
      <c r="O11" s="32">
        <f t="shared" si="2"/>
        <v>0</v>
      </c>
    </row>
    <row r="12" spans="1:15" ht="14.25" x14ac:dyDescent="0.3">
      <c r="A12" s="276"/>
      <c r="B12" s="31" t="s">
        <v>55</v>
      </c>
      <c r="C12" s="120">
        <v>550003</v>
      </c>
      <c r="D12" s="273" t="s">
        <v>319</v>
      </c>
      <c r="E12" s="273" t="s">
        <v>320</v>
      </c>
      <c r="F12" s="31">
        <v>2017</v>
      </c>
      <c r="G12" s="31">
        <v>9</v>
      </c>
      <c r="I12" s="128">
        <f>+COUNTIF(PROD_Holstein!$L$11:$L$60,COD_FIN!B12)</f>
        <v>0</v>
      </c>
      <c r="J12" s="128">
        <f>+COUNTIF(MER_Holstein!$Y$11:$Y$60,COD_FIN!B12)</f>
        <v>4</v>
      </c>
      <c r="K12" s="124">
        <f t="shared" si="0"/>
        <v>4</v>
      </c>
      <c r="L12" s="32">
        <f>+COUNTIF(PROD_Jersey!$M$11:$M$60,COD_FIN!B12)</f>
        <v>0</v>
      </c>
      <c r="M12" s="32">
        <f>+COUNTIF(MER_Jersey!$Y$11:$Y$60,COD_FIN!B12)</f>
        <v>0</v>
      </c>
      <c r="N12" s="124">
        <f t="shared" si="1"/>
        <v>0</v>
      </c>
      <c r="O12" s="32">
        <f t="shared" si="2"/>
        <v>4</v>
      </c>
    </row>
    <row r="13" spans="1:15" ht="14.25" x14ac:dyDescent="0.3">
      <c r="A13" s="276"/>
      <c r="B13" s="31" t="s">
        <v>267</v>
      </c>
      <c r="C13" s="120">
        <v>570001</v>
      </c>
      <c r="D13" s="273" t="s">
        <v>321</v>
      </c>
      <c r="E13" s="273" t="s">
        <v>322</v>
      </c>
      <c r="F13" s="31">
        <v>2018</v>
      </c>
      <c r="G13" s="31">
        <v>5</v>
      </c>
      <c r="I13" s="128">
        <f>+COUNTIF(PROD_Holstein!$L$11:$L$60,COD_FIN!B13)</f>
        <v>0</v>
      </c>
      <c r="J13" s="128">
        <f>+COUNTIF(MER_Holstein!$Y$11:$Y$60,COD_FIN!B13)</f>
        <v>0</v>
      </c>
      <c r="K13" s="124">
        <f t="shared" si="0"/>
        <v>0</v>
      </c>
      <c r="L13" s="32">
        <f>+COUNTIF(PROD_Jersey!$M$11:$M$60,COD_FIN!B13)</f>
        <v>0</v>
      </c>
      <c r="M13" s="32">
        <f>+COUNTIF(MER_Jersey!$Y$11:$Y$60,COD_FIN!B13)</f>
        <v>0</v>
      </c>
      <c r="N13" s="124">
        <f t="shared" si="1"/>
        <v>0</v>
      </c>
      <c r="O13" s="32">
        <f t="shared" si="2"/>
        <v>0</v>
      </c>
    </row>
    <row r="14" spans="1:15" ht="14.25" x14ac:dyDescent="0.3">
      <c r="A14" s="276"/>
      <c r="B14" s="31" t="s">
        <v>383</v>
      </c>
      <c r="C14" s="120">
        <v>650001</v>
      </c>
      <c r="D14" s="273" t="s">
        <v>448</v>
      </c>
      <c r="E14" s="273" t="s">
        <v>382</v>
      </c>
      <c r="F14" s="31">
        <v>2019</v>
      </c>
      <c r="G14" s="31">
        <v>2</v>
      </c>
      <c r="I14" s="128">
        <f>+COUNTIF(PROD_Holstein!$L$11:$L$60,COD_FIN!B14)</f>
        <v>1</v>
      </c>
      <c r="J14" s="128">
        <f>+COUNTIF(MER_Holstein!$Y$11:$Y$60,COD_FIN!B14)</f>
        <v>1</v>
      </c>
      <c r="K14" s="124">
        <f t="shared" si="0"/>
        <v>2</v>
      </c>
      <c r="L14" s="311"/>
      <c r="M14" s="311"/>
      <c r="N14" s="310"/>
      <c r="O14" s="32">
        <f t="shared" si="2"/>
        <v>2</v>
      </c>
    </row>
    <row r="15" spans="1:15" ht="14.25" x14ac:dyDescent="0.3">
      <c r="A15" s="276"/>
      <c r="B15" s="31" t="s">
        <v>383</v>
      </c>
      <c r="C15" s="120">
        <v>650002</v>
      </c>
      <c r="D15" s="273" t="s">
        <v>447</v>
      </c>
      <c r="E15" s="273" t="s">
        <v>382</v>
      </c>
      <c r="F15" s="31">
        <v>2019</v>
      </c>
      <c r="G15" s="31">
        <v>2</v>
      </c>
      <c r="I15" s="309"/>
      <c r="J15" s="309"/>
      <c r="K15" s="310"/>
      <c r="L15" s="32">
        <f>+COUNTIF(PROD_Jersey!$M$11:$M$60,COD_FIN!B15)</f>
        <v>1</v>
      </c>
      <c r="M15" s="32">
        <f>+COUNTIF(MER_Jersey!$Y$11:$Y$60,COD_FIN!B15)</f>
        <v>0</v>
      </c>
      <c r="N15" s="124">
        <f t="shared" ref="N15" si="3">+L15+M15</f>
        <v>1</v>
      </c>
      <c r="O15" s="32">
        <f t="shared" ref="O15" si="4">+SUM(I15:J15,L15:M15)</f>
        <v>1</v>
      </c>
    </row>
    <row r="16" spans="1:15" ht="14.25" x14ac:dyDescent="0.3">
      <c r="A16" s="276"/>
      <c r="B16" s="31" t="s">
        <v>145</v>
      </c>
      <c r="C16" s="120">
        <v>760001</v>
      </c>
      <c r="D16" s="273" t="s">
        <v>143</v>
      </c>
      <c r="E16" s="273" t="s">
        <v>144</v>
      </c>
      <c r="F16" s="31">
        <v>2018</v>
      </c>
      <c r="G16" s="31">
        <v>9</v>
      </c>
      <c r="I16" s="128">
        <f>+COUNTIF(PROD_Holstein!$L$11:$L$60,COD_FIN!B16)</f>
        <v>0</v>
      </c>
      <c r="J16" s="128">
        <f>+COUNTIF(MER_Holstein!$Y$11:$Y$60,COD_FIN!B16)</f>
        <v>0</v>
      </c>
      <c r="K16" s="124">
        <f t="shared" si="0"/>
        <v>0</v>
      </c>
      <c r="L16" s="32">
        <f>+COUNTIF(PROD_Jersey!$M$11:$M$60,COD_FIN!B16)</f>
        <v>0</v>
      </c>
      <c r="M16" s="32">
        <f>+COUNTIF(MER_Jersey!$Y$11:$Y$60,COD_FIN!B16)</f>
        <v>0</v>
      </c>
      <c r="N16" s="124">
        <f t="shared" si="1"/>
        <v>0</v>
      </c>
      <c r="O16" s="32">
        <f t="shared" si="2"/>
        <v>0</v>
      </c>
    </row>
    <row r="17" spans="1:15" ht="14.25" x14ac:dyDescent="0.3">
      <c r="A17" s="276"/>
      <c r="B17" s="31" t="s">
        <v>53</v>
      </c>
      <c r="C17" s="120">
        <v>990001</v>
      </c>
      <c r="D17" s="273" t="s">
        <v>223</v>
      </c>
      <c r="E17" s="273" t="s">
        <v>224</v>
      </c>
      <c r="F17" s="31">
        <v>2018</v>
      </c>
      <c r="G17" s="31">
        <v>5</v>
      </c>
      <c r="I17" s="128">
        <f>+COUNTIF(PROD_Holstein!$L$11:$L$60,COD_FIN!B17)</f>
        <v>1</v>
      </c>
      <c r="J17" s="128">
        <f>+COUNTIF(MER_Holstein!$Y$11:$Y$60,COD_FIN!B17)</f>
        <v>1</v>
      </c>
      <c r="K17" s="124">
        <f t="shared" si="0"/>
        <v>2</v>
      </c>
      <c r="L17" s="32">
        <f>+COUNTIF(PROD_Jersey!$M$11:$M$60,COD_FIN!B17)</f>
        <v>0</v>
      </c>
      <c r="M17" s="32">
        <f>+COUNTIF(MER_Jersey!$Y$11:$Y$60,COD_FIN!B17)</f>
        <v>0</v>
      </c>
      <c r="N17" s="124">
        <f t="shared" si="1"/>
        <v>0</v>
      </c>
      <c r="O17" s="32">
        <f t="shared" si="2"/>
        <v>2</v>
      </c>
    </row>
    <row r="18" spans="1:15" ht="14.25" x14ac:dyDescent="0.3">
      <c r="A18" s="276"/>
      <c r="B18" s="31" t="s">
        <v>384</v>
      </c>
      <c r="C18" s="120">
        <v>1040001</v>
      </c>
      <c r="D18" s="273" t="s">
        <v>385</v>
      </c>
      <c r="E18" s="273" t="s">
        <v>386</v>
      </c>
      <c r="F18" s="31">
        <v>2018</v>
      </c>
      <c r="G18" s="31">
        <v>10</v>
      </c>
      <c r="I18" s="128">
        <f>+COUNTIF(PROD_Holstein!$L$11:$L$60,COD_FIN!B18)</f>
        <v>0</v>
      </c>
      <c r="J18" s="128">
        <f>+COUNTIF(MER_Holstein!$Y$11:$Y$60,COD_FIN!B18)</f>
        <v>0</v>
      </c>
      <c r="K18" s="124">
        <f t="shared" si="0"/>
        <v>0</v>
      </c>
      <c r="L18" s="32">
        <f>+COUNTIF(PROD_Jersey!$M$11:$M$60,COD_FIN!B18)</f>
        <v>0</v>
      </c>
      <c r="M18" s="32">
        <f>+COUNTIF(MER_Jersey!$Y$11:$Y$60,COD_FIN!B18)</f>
        <v>0</v>
      </c>
      <c r="N18" s="124">
        <f t="shared" si="1"/>
        <v>0</v>
      </c>
      <c r="O18" s="32">
        <f t="shared" si="2"/>
        <v>0</v>
      </c>
    </row>
    <row r="19" spans="1:15" ht="14.25" x14ac:dyDescent="0.3">
      <c r="A19" s="276"/>
      <c r="B19" s="31" t="s">
        <v>258</v>
      </c>
      <c r="C19" s="120">
        <v>1100001</v>
      </c>
      <c r="D19" s="273" t="s">
        <v>242</v>
      </c>
      <c r="E19" s="273" t="s">
        <v>243</v>
      </c>
      <c r="F19" s="31">
        <v>2018</v>
      </c>
      <c r="G19" s="31">
        <v>6</v>
      </c>
      <c r="I19" s="128">
        <f>+COUNTIF(PROD_Holstein!$L$11:$L$60,COD_FIN!B19)</f>
        <v>0</v>
      </c>
      <c r="J19" s="128">
        <f>+COUNTIF(MER_Holstein!$Y$11:$Y$60,COD_FIN!B19)</f>
        <v>0</v>
      </c>
      <c r="K19" s="124">
        <f t="shared" si="0"/>
        <v>0</v>
      </c>
      <c r="L19" s="32">
        <f>+COUNTIF(PROD_Jersey!$M$11:$M$60,COD_FIN!B19)</f>
        <v>1</v>
      </c>
      <c r="M19" s="32">
        <f>+COUNTIF(MER_Jersey!$Y$11:$Y$60,COD_FIN!B19)</f>
        <v>0</v>
      </c>
      <c r="N19" s="124">
        <f t="shared" si="1"/>
        <v>1</v>
      </c>
      <c r="O19" s="32">
        <f t="shared" si="2"/>
        <v>1</v>
      </c>
    </row>
    <row r="20" spans="1:15" ht="14.25" x14ac:dyDescent="0.3">
      <c r="A20" s="276"/>
      <c r="B20" s="31" t="s">
        <v>52</v>
      </c>
      <c r="C20" s="120">
        <v>1100002</v>
      </c>
      <c r="D20" s="273" t="s">
        <v>191</v>
      </c>
      <c r="E20" s="273" t="s">
        <v>192</v>
      </c>
      <c r="F20" s="31">
        <v>2017</v>
      </c>
      <c r="G20" s="31">
        <v>7</v>
      </c>
      <c r="I20" s="128">
        <f>+COUNTIF(PROD_Holstein!$L$11:$L$60,COD_FIN!B20)</f>
        <v>0</v>
      </c>
      <c r="J20" s="128">
        <f>+COUNTIF(MER_Holstein!$Y$11:$Y$60,COD_FIN!B20)</f>
        <v>0</v>
      </c>
      <c r="K20" s="124">
        <f t="shared" si="0"/>
        <v>0</v>
      </c>
      <c r="L20" s="32">
        <f>+COUNTIF(PROD_Jersey!$M$11:$M$60,COD_FIN!B20)</f>
        <v>0</v>
      </c>
      <c r="M20" s="32">
        <f>+COUNTIF(MER_Jersey!$Y$11:$Y$60,COD_FIN!B20)</f>
        <v>0</v>
      </c>
      <c r="N20" s="124">
        <f t="shared" si="1"/>
        <v>0</v>
      </c>
      <c r="O20" s="32">
        <f t="shared" si="2"/>
        <v>0</v>
      </c>
    </row>
    <row r="21" spans="1:15" ht="14.25" x14ac:dyDescent="0.3">
      <c r="A21" s="276"/>
      <c r="B21" s="31" t="s">
        <v>141</v>
      </c>
      <c r="C21" s="120">
        <v>1130001</v>
      </c>
      <c r="D21" s="273" t="s">
        <v>194</v>
      </c>
      <c r="E21" s="273" t="s">
        <v>195</v>
      </c>
      <c r="F21" s="31">
        <v>2017</v>
      </c>
      <c r="G21" s="31">
        <v>4</v>
      </c>
      <c r="I21" s="128">
        <f>+COUNTIF(PROD_Holstein!$L$11:$L$60,COD_FIN!B21)</f>
        <v>0</v>
      </c>
      <c r="J21" s="128">
        <f>+COUNTIF(MER_Holstein!$Y$11:$Y$60,COD_FIN!B21)</f>
        <v>0</v>
      </c>
      <c r="K21" s="124">
        <f t="shared" si="0"/>
        <v>0</v>
      </c>
      <c r="L21" s="32">
        <f>+COUNTIF(PROD_Jersey!$M$11:$M$60,COD_FIN!B21)</f>
        <v>0</v>
      </c>
      <c r="M21" s="32">
        <f>+COUNTIF(MER_Jersey!$Y$11:$Y$60,COD_FIN!B21)</f>
        <v>0</v>
      </c>
      <c r="N21" s="124">
        <f t="shared" si="1"/>
        <v>0</v>
      </c>
      <c r="O21" s="32">
        <f t="shared" si="2"/>
        <v>0</v>
      </c>
    </row>
    <row r="22" spans="1:15" ht="14.25" x14ac:dyDescent="0.3">
      <c r="A22" s="276"/>
      <c r="B22" s="31" t="s">
        <v>51</v>
      </c>
      <c r="C22" s="120">
        <v>1260001</v>
      </c>
      <c r="D22" s="273" t="s">
        <v>196</v>
      </c>
      <c r="E22" s="273" t="s">
        <v>197</v>
      </c>
      <c r="F22" s="31">
        <v>2018</v>
      </c>
      <c r="G22" s="31">
        <v>6</v>
      </c>
      <c r="I22" s="128">
        <f>+COUNTIF(PROD_Holstein!$L$11:$L$60,COD_FIN!B22)</f>
        <v>0</v>
      </c>
      <c r="J22" s="128">
        <f>+COUNTIF(MER_Holstein!$Y$11:$Y$60,COD_FIN!B22)</f>
        <v>0</v>
      </c>
      <c r="K22" s="124">
        <f t="shared" si="0"/>
        <v>0</v>
      </c>
      <c r="L22" s="32">
        <f>+COUNTIF(PROD_Jersey!$M$11:$M$60,COD_FIN!B22)</f>
        <v>0</v>
      </c>
      <c r="M22" s="32">
        <f>+COUNTIF(MER_Jersey!$Y$11:$Y$60,COD_FIN!B22)</f>
        <v>0</v>
      </c>
      <c r="N22" s="124">
        <f t="shared" si="1"/>
        <v>0</v>
      </c>
      <c r="O22" s="32">
        <f t="shared" si="2"/>
        <v>0</v>
      </c>
    </row>
    <row r="23" spans="1:15" ht="14.25" x14ac:dyDescent="0.3">
      <c r="A23" s="276"/>
      <c r="B23" s="31" t="s">
        <v>309</v>
      </c>
      <c r="C23" s="120">
        <v>1640001</v>
      </c>
      <c r="D23" s="273" t="s">
        <v>307</v>
      </c>
      <c r="E23" s="273" t="s">
        <v>308</v>
      </c>
      <c r="F23" s="31">
        <v>2018</v>
      </c>
      <c r="G23" s="31">
        <v>9</v>
      </c>
      <c r="I23" s="128">
        <f>+COUNTIF(PROD_Holstein!$L$11:$L$60,COD_FIN!B23)</f>
        <v>0</v>
      </c>
      <c r="J23" s="128">
        <f>+COUNTIF(MER_Holstein!$Y$11:$Y$60,COD_FIN!B23)</f>
        <v>0</v>
      </c>
      <c r="K23" s="124">
        <f t="shared" si="0"/>
        <v>0</v>
      </c>
      <c r="L23" s="32">
        <f>+COUNTIF(PROD_Jersey!$M$11:$M$60,COD_FIN!B23)</f>
        <v>0</v>
      </c>
      <c r="M23" s="32">
        <f>+COUNTIF(MER_Jersey!$Y$11:$Y$60,COD_FIN!B23)</f>
        <v>0</v>
      </c>
      <c r="N23" s="124">
        <f t="shared" si="1"/>
        <v>0</v>
      </c>
      <c r="O23" s="32">
        <f t="shared" si="2"/>
        <v>0</v>
      </c>
    </row>
    <row r="24" spans="1:15" ht="14.25" x14ac:dyDescent="0.3">
      <c r="A24" s="276"/>
      <c r="B24" s="31" t="s">
        <v>341</v>
      </c>
      <c r="C24" s="120">
        <v>1710003</v>
      </c>
      <c r="D24" s="273" t="s">
        <v>339</v>
      </c>
      <c r="E24" s="273" t="s">
        <v>340</v>
      </c>
      <c r="F24" s="31">
        <v>2016</v>
      </c>
      <c r="G24" s="31">
        <v>2</v>
      </c>
      <c r="I24" s="128">
        <f>+COUNTIF(PROD_Holstein!$L$11:$L$60,COD_FIN!B24)</f>
        <v>0</v>
      </c>
      <c r="J24" s="128">
        <f>+COUNTIF(MER_Holstein!$Y$11:$Y$60,COD_FIN!B24)</f>
        <v>0</v>
      </c>
      <c r="K24" s="124">
        <f t="shared" si="0"/>
        <v>0</v>
      </c>
      <c r="L24" s="32">
        <f>+COUNTIF(PROD_Jersey!$M$11:$M$60,COD_FIN!B24)</f>
        <v>0</v>
      </c>
      <c r="M24" s="32">
        <f>+COUNTIF(MER_Jersey!$Y$11:$Y$60,COD_FIN!B24)</f>
        <v>0</v>
      </c>
      <c r="N24" s="124">
        <f t="shared" si="1"/>
        <v>0</v>
      </c>
      <c r="O24" s="32">
        <f t="shared" si="2"/>
        <v>0</v>
      </c>
    </row>
    <row r="25" spans="1:15" ht="14.25" x14ac:dyDescent="0.3">
      <c r="A25" s="276"/>
      <c r="B25" s="31" t="s">
        <v>142</v>
      </c>
      <c r="C25" s="120">
        <v>1800001</v>
      </c>
      <c r="D25" s="273" t="s">
        <v>198</v>
      </c>
      <c r="E25" s="273" t="s">
        <v>199</v>
      </c>
      <c r="F25" s="31">
        <v>2018</v>
      </c>
      <c r="G25" s="31">
        <v>6</v>
      </c>
      <c r="I25" s="128">
        <f>+COUNTIF(PROD_Holstein!$L$11:$L$60,COD_FIN!B25)</f>
        <v>0</v>
      </c>
      <c r="J25" s="128">
        <f>+COUNTIF(MER_Holstein!$Y$11:$Y$60,COD_FIN!B25)</f>
        <v>0</v>
      </c>
      <c r="K25" s="124">
        <f t="shared" si="0"/>
        <v>0</v>
      </c>
      <c r="L25" s="32">
        <f>+COUNTIF(PROD_Jersey!$M$11:$M$60,COD_FIN!B25)</f>
        <v>0</v>
      </c>
      <c r="M25" s="32">
        <f>+COUNTIF(MER_Jersey!$Y$11:$Y$60,COD_FIN!B25)</f>
        <v>0</v>
      </c>
      <c r="N25" s="124">
        <f t="shared" si="1"/>
        <v>0</v>
      </c>
      <c r="O25" s="32">
        <f t="shared" si="2"/>
        <v>0</v>
      </c>
    </row>
    <row r="26" spans="1:15" ht="14.25" x14ac:dyDescent="0.3">
      <c r="A26" s="276"/>
      <c r="B26" s="31" t="s">
        <v>87</v>
      </c>
      <c r="C26" s="120">
        <v>1890027</v>
      </c>
      <c r="D26" s="273" t="s">
        <v>202</v>
      </c>
      <c r="E26" s="273" t="s">
        <v>203</v>
      </c>
      <c r="F26" s="31">
        <v>2016</v>
      </c>
      <c r="G26" s="31">
        <v>12</v>
      </c>
      <c r="I26" s="128">
        <f>+COUNTIF(PROD_Holstein!$L$11:$L$60,COD_FIN!B26)</f>
        <v>0</v>
      </c>
      <c r="J26" s="128">
        <f>+COUNTIF(MER_Holstein!$Y$11:$Y$60,COD_FIN!B26)</f>
        <v>0</v>
      </c>
      <c r="K26" s="124">
        <f t="shared" si="0"/>
        <v>0</v>
      </c>
      <c r="L26" s="32">
        <f>+COUNTIF(PROD_Jersey!$M$11:$M$60,COD_FIN!B26)</f>
        <v>0</v>
      </c>
      <c r="M26" s="32">
        <f>+COUNTIF(MER_Jersey!$Y$11:$Y$60,COD_FIN!B26)</f>
        <v>0</v>
      </c>
      <c r="N26" s="124">
        <f t="shared" si="1"/>
        <v>0</v>
      </c>
      <c r="O26" s="32">
        <f t="shared" si="2"/>
        <v>0</v>
      </c>
    </row>
    <row r="27" spans="1:15" ht="14.25" x14ac:dyDescent="0.3">
      <c r="A27" s="276"/>
      <c r="B27" s="31" t="s">
        <v>260</v>
      </c>
      <c r="C27" s="120">
        <v>1890029</v>
      </c>
      <c r="D27" s="273" t="s">
        <v>246</v>
      </c>
      <c r="E27" s="273" t="s">
        <v>247</v>
      </c>
      <c r="F27" s="31">
        <v>2018</v>
      </c>
      <c r="G27" s="31">
        <v>2</v>
      </c>
      <c r="I27" s="128">
        <f>+COUNTIF(PROD_Holstein!$L$11:$L$60,COD_FIN!B27)</f>
        <v>0</v>
      </c>
      <c r="J27" s="128">
        <f>+COUNTIF(MER_Holstein!$Y$11:$Y$60,COD_FIN!B27)</f>
        <v>0</v>
      </c>
      <c r="K27" s="124">
        <f t="shared" si="0"/>
        <v>0</v>
      </c>
      <c r="L27" s="32">
        <f>+COUNTIF(PROD_Jersey!$M$11:$M$60,COD_FIN!B27)</f>
        <v>2</v>
      </c>
      <c r="M27" s="32">
        <f>+COUNTIF(MER_Jersey!$Y$11:$Y$60,COD_FIN!B27)</f>
        <v>0</v>
      </c>
      <c r="N27" s="124">
        <f t="shared" si="1"/>
        <v>2</v>
      </c>
      <c r="O27" s="32">
        <f t="shared" si="2"/>
        <v>2</v>
      </c>
    </row>
    <row r="28" spans="1:15" ht="14.25" x14ac:dyDescent="0.3">
      <c r="A28" s="276"/>
      <c r="B28" s="31" t="s">
        <v>350</v>
      </c>
      <c r="C28" s="120">
        <v>1910015</v>
      </c>
      <c r="D28" s="273" t="s">
        <v>342</v>
      </c>
      <c r="E28" s="273" t="s">
        <v>343</v>
      </c>
      <c r="F28" s="31">
        <v>2019</v>
      </c>
      <c r="G28" s="31">
        <v>1</v>
      </c>
      <c r="I28" s="128">
        <f>+COUNTIF(PROD_Holstein!$L$11:$L$60,COD_FIN!B28)</f>
        <v>1</v>
      </c>
      <c r="J28" s="128">
        <f>+COUNTIF(MER_Holstein!$Y$11:$Y$60,COD_FIN!B28)</f>
        <v>0</v>
      </c>
      <c r="K28" s="124">
        <f t="shared" si="0"/>
        <v>1</v>
      </c>
      <c r="L28" s="32">
        <f>+COUNTIF(PROD_Jersey!$M$11:$M$60,COD_FIN!B28)</f>
        <v>1</v>
      </c>
      <c r="M28" s="32">
        <f>+COUNTIF(MER_Jersey!$Y$11:$Y$60,COD_FIN!B28)</f>
        <v>0</v>
      </c>
      <c r="N28" s="124">
        <f t="shared" si="1"/>
        <v>1</v>
      </c>
      <c r="O28" s="32">
        <f t="shared" si="2"/>
        <v>2</v>
      </c>
    </row>
    <row r="29" spans="1:15" ht="14.25" x14ac:dyDescent="0.3">
      <c r="A29" s="276"/>
      <c r="B29" s="31" t="s">
        <v>301</v>
      </c>
      <c r="C29" s="120">
        <v>1910017</v>
      </c>
      <c r="D29" s="273" t="s">
        <v>300</v>
      </c>
      <c r="E29" s="273" t="s">
        <v>387</v>
      </c>
      <c r="F29" s="31">
        <v>2018</v>
      </c>
      <c r="G29" s="31">
        <v>5</v>
      </c>
      <c r="I29" s="128">
        <f>+COUNTIF(PROD_Holstein!$L$11:$L$60,COD_FIN!B29)</f>
        <v>0</v>
      </c>
      <c r="J29" s="128">
        <f>+COUNTIF(MER_Holstein!$Y$11:$Y$60,COD_FIN!B29)</f>
        <v>1</v>
      </c>
      <c r="K29" s="124">
        <f t="shared" si="0"/>
        <v>1</v>
      </c>
      <c r="L29" s="32">
        <f>+COUNTIF(PROD_Jersey!$M$11:$M$60,COD_FIN!B29)</f>
        <v>0</v>
      </c>
      <c r="M29" s="32">
        <f>+COUNTIF(MER_Jersey!$Y$11:$Y$60,COD_FIN!B29)</f>
        <v>0</v>
      </c>
      <c r="N29" s="124">
        <f t="shared" si="1"/>
        <v>0</v>
      </c>
      <c r="O29" s="32">
        <f t="shared" si="2"/>
        <v>1</v>
      </c>
    </row>
    <row r="30" spans="1:15" ht="14.25" x14ac:dyDescent="0.3">
      <c r="A30" s="276"/>
      <c r="B30" s="31" t="s">
        <v>50</v>
      </c>
      <c r="C30" s="120">
        <v>1960026</v>
      </c>
      <c r="D30" s="273" t="s">
        <v>248</v>
      </c>
      <c r="E30" s="273" t="s">
        <v>249</v>
      </c>
      <c r="F30" s="31">
        <v>2018</v>
      </c>
      <c r="G30" s="31">
        <v>6</v>
      </c>
      <c r="I30" s="128">
        <f>+COUNTIF(PROD_Holstein!$L$11:$L$60,COD_FIN!B30)</f>
        <v>0</v>
      </c>
      <c r="J30" s="128">
        <f>+COUNTIF(MER_Holstein!$Y$11:$Y$60,COD_FIN!B30)</f>
        <v>0</v>
      </c>
      <c r="K30" s="124">
        <f t="shared" si="0"/>
        <v>0</v>
      </c>
      <c r="L30" s="32">
        <f>+COUNTIF(PROD_Jersey!$M$11:$M$60,COD_FIN!B30)</f>
        <v>0</v>
      </c>
      <c r="M30" s="32">
        <f>+COUNTIF(MER_Jersey!$Y$11:$Y$60,COD_FIN!B30)</f>
        <v>0</v>
      </c>
      <c r="N30" s="124">
        <f t="shared" si="1"/>
        <v>0</v>
      </c>
      <c r="O30" s="32">
        <f t="shared" si="2"/>
        <v>0</v>
      </c>
    </row>
    <row r="31" spans="1:15" ht="14.25" x14ac:dyDescent="0.3">
      <c r="A31" s="276"/>
      <c r="B31" s="31" t="s">
        <v>64</v>
      </c>
      <c r="C31" s="120">
        <v>1960035</v>
      </c>
      <c r="D31" s="273" t="s">
        <v>206</v>
      </c>
      <c r="E31" s="273" t="s">
        <v>207</v>
      </c>
      <c r="F31" s="31">
        <v>2018</v>
      </c>
      <c r="G31" s="31">
        <v>3</v>
      </c>
      <c r="I31" s="128">
        <f>+COUNTIF(PROD_Holstein!$L$11:$L$60,COD_FIN!B31)</f>
        <v>0</v>
      </c>
      <c r="J31" s="128">
        <f>+COUNTIF(MER_Holstein!$Y$11:$Y$60,COD_FIN!B31)</f>
        <v>0</v>
      </c>
      <c r="K31" s="124">
        <f t="shared" si="0"/>
        <v>0</v>
      </c>
      <c r="L31" s="32">
        <f>+COUNTIF(PROD_Jersey!$M$11:$M$60,COD_FIN!B31)</f>
        <v>0</v>
      </c>
      <c r="M31" s="32">
        <f>+COUNTIF(MER_Jersey!$Y$11:$Y$60,COD_FIN!B31)</f>
        <v>0</v>
      </c>
      <c r="N31" s="124">
        <f t="shared" si="1"/>
        <v>0</v>
      </c>
      <c r="O31" s="32">
        <f t="shared" si="2"/>
        <v>0</v>
      </c>
    </row>
    <row r="32" spans="1:15" ht="14.25" x14ac:dyDescent="0.3">
      <c r="A32" s="276"/>
      <c r="B32" s="31" t="s">
        <v>226</v>
      </c>
      <c r="C32" s="120">
        <v>1960040</v>
      </c>
      <c r="D32" s="273" t="s">
        <v>208</v>
      </c>
      <c r="E32" s="273" t="s">
        <v>208</v>
      </c>
      <c r="F32" s="31">
        <v>2018</v>
      </c>
      <c r="G32" s="31">
        <v>5</v>
      </c>
      <c r="I32" s="128">
        <f>+COUNTIF(PROD_Holstein!$L$11:$L$60,COD_FIN!B32)</f>
        <v>0</v>
      </c>
      <c r="J32" s="128">
        <f>+COUNTIF(MER_Holstein!$Y$11:$Y$60,COD_FIN!B32)</f>
        <v>0</v>
      </c>
      <c r="K32" s="124">
        <f t="shared" si="0"/>
        <v>0</v>
      </c>
      <c r="L32" s="32">
        <f>+COUNTIF(PROD_Jersey!$M$11:$M$60,COD_FIN!B32)</f>
        <v>0</v>
      </c>
      <c r="M32" s="32">
        <f>+COUNTIF(MER_Jersey!$Y$11:$Y$60,COD_FIN!B32)</f>
        <v>4</v>
      </c>
      <c r="N32" s="124">
        <f t="shared" si="1"/>
        <v>4</v>
      </c>
      <c r="O32" s="32">
        <f t="shared" si="2"/>
        <v>4</v>
      </c>
    </row>
    <row r="33" spans="1:15" ht="14.25" x14ac:dyDescent="0.3">
      <c r="A33" s="276"/>
      <c r="B33" s="31" t="s">
        <v>227</v>
      </c>
      <c r="C33" s="120">
        <v>2120001</v>
      </c>
      <c r="D33" s="273" t="s">
        <v>209</v>
      </c>
      <c r="E33" s="273" t="s">
        <v>209</v>
      </c>
      <c r="F33" s="31">
        <v>2018</v>
      </c>
      <c r="G33" s="31">
        <v>9</v>
      </c>
      <c r="I33" s="128">
        <f>+COUNTIF(PROD_Holstein!$L$11:$L$60,COD_FIN!B33)</f>
        <v>0</v>
      </c>
      <c r="J33" s="128">
        <f>+COUNTIF(MER_Holstein!$Y$11:$Y$60,COD_FIN!B33)</f>
        <v>0</v>
      </c>
      <c r="K33" s="124">
        <f t="shared" si="0"/>
        <v>0</v>
      </c>
      <c r="L33" s="32">
        <f>+COUNTIF(PROD_Jersey!$M$11:$M$60,COD_FIN!B33)</f>
        <v>0</v>
      </c>
      <c r="M33" s="32">
        <f>+COUNTIF(MER_Jersey!$Y$11:$Y$60,COD_FIN!B33)</f>
        <v>7</v>
      </c>
      <c r="N33" s="124">
        <f t="shared" si="1"/>
        <v>7</v>
      </c>
      <c r="O33" s="32">
        <f t="shared" si="2"/>
        <v>7</v>
      </c>
    </row>
    <row r="34" spans="1:15" ht="14.25" x14ac:dyDescent="0.3">
      <c r="A34" s="276"/>
      <c r="B34" s="31" t="s">
        <v>261</v>
      </c>
      <c r="C34" s="120">
        <v>2120010</v>
      </c>
      <c r="D34" s="273" t="s">
        <v>250</v>
      </c>
      <c r="E34" s="273" t="s">
        <v>250</v>
      </c>
      <c r="F34" s="31">
        <v>2018</v>
      </c>
      <c r="G34" s="31">
        <v>9</v>
      </c>
      <c r="I34" s="128">
        <f>+COUNTIF(PROD_Holstein!$L$11:$L$60,COD_FIN!B34)</f>
        <v>0</v>
      </c>
      <c r="J34" s="128">
        <f>+COUNTIF(MER_Holstein!$Y$11:$Y$60,COD_FIN!B34)</f>
        <v>0</v>
      </c>
      <c r="K34" s="124">
        <f t="shared" si="0"/>
        <v>0</v>
      </c>
      <c r="L34" s="32">
        <f>+COUNTIF(PROD_Jersey!$M$11:$M$60,COD_FIN!B34)</f>
        <v>0</v>
      </c>
      <c r="M34" s="32">
        <f>+COUNTIF(MER_Jersey!$Y$11:$Y$60,COD_FIN!B34)</f>
        <v>2</v>
      </c>
      <c r="N34" s="124">
        <f t="shared" si="1"/>
        <v>2</v>
      </c>
      <c r="O34" s="32">
        <f t="shared" si="2"/>
        <v>2</v>
      </c>
    </row>
    <row r="35" spans="1:15" x14ac:dyDescent="0.3">
      <c r="A35" s="272"/>
      <c r="B35" s="31" t="s">
        <v>299</v>
      </c>
      <c r="C35" s="192">
        <v>2250001</v>
      </c>
      <c r="D35" s="273" t="s">
        <v>297</v>
      </c>
      <c r="E35" s="273" t="s">
        <v>298</v>
      </c>
      <c r="F35" s="31">
        <v>2019</v>
      </c>
      <c r="G35" s="31">
        <v>2</v>
      </c>
      <c r="I35" s="128">
        <f>+COUNTIF(PROD_Holstein!$L$11:$L$60,COD_FIN!B35)</f>
        <v>1</v>
      </c>
      <c r="J35" s="128">
        <f>+COUNTIF(MER_Holstein!$Y$11:$Y$60,COD_FIN!B35)</f>
        <v>0</v>
      </c>
      <c r="K35" s="124">
        <f t="shared" si="0"/>
        <v>1</v>
      </c>
      <c r="L35" s="32">
        <f>+COUNTIF(PROD_Jersey!$M$11:$M$60,COD_FIN!B35)</f>
        <v>0</v>
      </c>
      <c r="M35" s="32">
        <f>+COUNTIF(MER_Jersey!$Y$11:$Y$60,COD_FIN!B35)</f>
        <v>0</v>
      </c>
      <c r="N35" s="124">
        <f t="shared" si="1"/>
        <v>0</v>
      </c>
      <c r="O35" s="32">
        <f t="shared" si="2"/>
        <v>1</v>
      </c>
    </row>
    <row r="36" spans="1:15" x14ac:dyDescent="0.3">
      <c r="A36" s="272"/>
      <c r="B36" s="31" t="s">
        <v>311</v>
      </c>
      <c r="C36" s="192">
        <v>2330001</v>
      </c>
      <c r="D36" s="273" t="s">
        <v>310</v>
      </c>
      <c r="E36" s="273" t="s">
        <v>310</v>
      </c>
      <c r="F36" s="31">
        <v>2016</v>
      </c>
      <c r="G36" s="31">
        <v>5</v>
      </c>
      <c r="I36" s="128">
        <f>+COUNTIF(PROD_Holstein!$L$11:$L$60,COD_FIN!B36)</f>
        <v>0</v>
      </c>
      <c r="J36" s="128">
        <f>+COUNTIF(MER_Holstein!$Y$11:$Y$60,COD_FIN!B36)</f>
        <v>0</v>
      </c>
      <c r="K36" s="124">
        <f t="shared" si="0"/>
        <v>0</v>
      </c>
      <c r="L36" s="32">
        <f>+COUNTIF(PROD_Jersey!$M$11:$M$60,COD_FIN!B36)</f>
        <v>0</v>
      </c>
      <c r="M36" s="32">
        <f>+COUNTIF(MER_Jersey!$Y$11:$Y$60,COD_FIN!B36)</f>
        <v>0</v>
      </c>
      <c r="N36" s="124">
        <f t="shared" si="1"/>
        <v>0</v>
      </c>
      <c r="O36" s="32">
        <f t="shared" si="2"/>
        <v>0</v>
      </c>
    </row>
    <row r="37" spans="1:15" x14ac:dyDescent="0.3">
      <c r="A37" s="272"/>
      <c r="B37" s="31" t="s">
        <v>373</v>
      </c>
      <c r="C37" s="192">
        <v>2500001</v>
      </c>
      <c r="D37" s="274" t="s">
        <v>371</v>
      </c>
      <c r="E37" s="274" t="s">
        <v>372</v>
      </c>
      <c r="F37" s="31">
        <v>2018</v>
      </c>
      <c r="G37" s="31">
        <v>1</v>
      </c>
      <c r="I37" s="128">
        <f>+COUNTIF(PROD_Holstein!$L$11:$L$60,COD_FIN!B37)</f>
        <v>1</v>
      </c>
      <c r="J37" s="128">
        <f>+COUNTIF(MER_Holstein!$Y$11:$Y$60,COD_FIN!B37)</f>
        <v>2</v>
      </c>
      <c r="K37" s="124">
        <f t="shared" si="0"/>
        <v>3</v>
      </c>
      <c r="L37" s="32">
        <f>+COUNTIF(PROD_Jersey!$M$11:$M$60,COD_FIN!B37)</f>
        <v>0</v>
      </c>
      <c r="M37" s="32">
        <f>+COUNTIF(MER_Jersey!$Y$11:$Y$60,COD_FIN!B37)</f>
        <v>0</v>
      </c>
      <c r="N37" s="124">
        <f t="shared" si="1"/>
        <v>0</v>
      </c>
      <c r="O37" s="32">
        <f t="shared" si="2"/>
        <v>3</v>
      </c>
    </row>
    <row r="38" spans="1:15" x14ac:dyDescent="0.3">
      <c r="A38" s="272"/>
      <c r="B38" s="31" t="s">
        <v>48</v>
      </c>
      <c r="C38" s="120">
        <v>2580001</v>
      </c>
      <c r="D38" s="273" t="s">
        <v>210</v>
      </c>
      <c r="E38" s="273" t="s">
        <v>211</v>
      </c>
      <c r="F38" s="31">
        <v>2018</v>
      </c>
      <c r="G38" s="31">
        <v>11</v>
      </c>
      <c r="I38" s="128">
        <f>+COUNTIF(PROD_Holstein!$L$11:$L$60,COD_FIN!B38)</f>
        <v>0</v>
      </c>
      <c r="J38" s="128">
        <f>+COUNTIF(MER_Holstein!$Y$11:$Y$60,COD_FIN!B38)</f>
        <v>0</v>
      </c>
      <c r="K38" s="124">
        <f t="shared" ref="K38:K62" si="5">+I38+J38</f>
        <v>0</v>
      </c>
      <c r="L38" s="32">
        <f>+COUNTIF(PROD_Jersey!$M$11:$M$60,COD_FIN!B38)</f>
        <v>0</v>
      </c>
      <c r="M38" s="32">
        <f>+COUNTIF(MER_Jersey!$Y$11:$Y$60,COD_FIN!B38)</f>
        <v>0</v>
      </c>
      <c r="N38" s="124">
        <f t="shared" ref="N38:N62" si="6">+L38+M38</f>
        <v>0</v>
      </c>
      <c r="O38" s="32">
        <f t="shared" ref="O38:O62" si="7">+SUM(I38:J38,L38:M38)</f>
        <v>0</v>
      </c>
    </row>
    <row r="39" spans="1:15" x14ac:dyDescent="0.3">
      <c r="A39" s="272"/>
      <c r="B39" s="31" t="s">
        <v>345</v>
      </c>
      <c r="C39" s="120">
        <v>2660001</v>
      </c>
      <c r="D39" s="273" t="s">
        <v>344</v>
      </c>
      <c r="E39" s="273" t="s">
        <v>349</v>
      </c>
      <c r="F39" s="31">
        <v>2018</v>
      </c>
      <c r="G39" s="31">
        <v>5</v>
      </c>
      <c r="I39" s="128">
        <f>+COUNTIF(PROD_Holstein!$L$11:$L$60,COD_FIN!B39)</f>
        <v>0</v>
      </c>
      <c r="J39" s="128">
        <f>+COUNTIF(MER_Holstein!$Y$11:$Y$60,COD_FIN!B39)</f>
        <v>0</v>
      </c>
      <c r="K39" s="124">
        <f t="shared" si="5"/>
        <v>0</v>
      </c>
      <c r="L39" s="32">
        <f>+COUNTIF(PROD_Jersey!$M$11:$M$60,COD_FIN!B39)</f>
        <v>0</v>
      </c>
      <c r="M39" s="32">
        <f>+COUNTIF(MER_Jersey!$Y$11:$Y$60,COD_FIN!B39)</f>
        <v>0</v>
      </c>
      <c r="N39" s="124">
        <f t="shared" si="6"/>
        <v>0</v>
      </c>
      <c r="O39" s="32">
        <f t="shared" si="7"/>
        <v>0</v>
      </c>
    </row>
    <row r="40" spans="1:15" x14ac:dyDescent="0.3">
      <c r="A40" s="272"/>
      <c r="B40" s="31" t="s">
        <v>304</v>
      </c>
      <c r="C40" s="120">
        <v>2750001</v>
      </c>
      <c r="D40" s="273" t="s">
        <v>302</v>
      </c>
      <c r="E40" s="273" t="s">
        <v>303</v>
      </c>
      <c r="F40" s="31">
        <v>2019</v>
      </c>
      <c r="G40" s="31">
        <v>2</v>
      </c>
      <c r="I40" s="128">
        <f>+COUNTIF(PROD_Holstein!$L$11:$L$60,COD_FIN!B40)</f>
        <v>0</v>
      </c>
      <c r="J40" s="128">
        <f>+COUNTIF(MER_Holstein!$Y$11:$Y$60,COD_FIN!B40)</f>
        <v>0</v>
      </c>
      <c r="K40" s="124">
        <f t="shared" si="5"/>
        <v>0</v>
      </c>
      <c r="L40" s="32">
        <f>+COUNTIF(PROD_Jersey!$M$11:$M$60,COD_FIN!B40)</f>
        <v>0</v>
      </c>
      <c r="M40" s="32">
        <f>+COUNTIF(MER_Jersey!$Y$11:$Y$60,COD_FIN!B40)</f>
        <v>0</v>
      </c>
      <c r="N40" s="124">
        <f t="shared" si="6"/>
        <v>0</v>
      </c>
      <c r="O40" s="32">
        <f t="shared" si="7"/>
        <v>0</v>
      </c>
    </row>
    <row r="41" spans="1:15" x14ac:dyDescent="0.3">
      <c r="A41" s="272"/>
      <c r="B41" s="31" t="s">
        <v>228</v>
      </c>
      <c r="C41" s="120">
        <v>2760001</v>
      </c>
      <c r="D41" s="273" t="s">
        <v>212</v>
      </c>
      <c r="E41" s="273" t="s">
        <v>213</v>
      </c>
      <c r="F41" s="31">
        <v>2018</v>
      </c>
      <c r="G41" s="31">
        <v>5</v>
      </c>
      <c r="I41" s="128">
        <f>+COUNTIF(PROD_Holstein!$L$11:$L$60,COD_FIN!B41)</f>
        <v>0</v>
      </c>
      <c r="J41" s="128">
        <f>+COUNTIF(MER_Holstein!$Y$11:$Y$60,COD_FIN!B41)</f>
        <v>0</v>
      </c>
      <c r="K41" s="124">
        <f t="shared" si="5"/>
        <v>0</v>
      </c>
      <c r="L41" s="32">
        <f>+COUNTIF(PROD_Jersey!$M$11:$M$60,COD_FIN!B41)</f>
        <v>0</v>
      </c>
      <c r="M41" s="32">
        <f>+COUNTIF(MER_Jersey!$Y$11:$Y$60,COD_FIN!B41)</f>
        <v>0</v>
      </c>
      <c r="N41" s="124">
        <f t="shared" si="6"/>
        <v>0</v>
      </c>
      <c r="O41" s="32">
        <f t="shared" si="7"/>
        <v>0</v>
      </c>
    </row>
    <row r="42" spans="1:15" x14ac:dyDescent="0.3">
      <c r="A42" s="272"/>
      <c r="B42" s="31" t="s">
        <v>47</v>
      </c>
      <c r="C42" s="120">
        <v>2840001</v>
      </c>
      <c r="D42" s="273" t="s">
        <v>214</v>
      </c>
      <c r="E42" s="273" t="s">
        <v>215</v>
      </c>
      <c r="F42" s="31">
        <v>2019</v>
      </c>
      <c r="G42" s="31">
        <v>1</v>
      </c>
      <c r="I42" s="128">
        <f>+COUNTIF(PROD_Holstein!$L$11:$L$60,COD_FIN!B42)</f>
        <v>3</v>
      </c>
      <c r="J42" s="128">
        <f>+COUNTIF(MER_Holstein!$Y$11:$Y$60,COD_FIN!B42)</f>
        <v>3</v>
      </c>
      <c r="K42" s="124">
        <f t="shared" si="5"/>
        <v>6</v>
      </c>
      <c r="L42" s="32">
        <f>+COUNTIF(PROD_Jersey!$M$11:$M$60,COD_FIN!B42)</f>
        <v>0</v>
      </c>
      <c r="M42" s="32">
        <f>+COUNTIF(MER_Jersey!$Y$11:$Y$60,COD_FIN!B42)</f>
        <v>0</v>
      </c>
      <c r="N42" s="124">
        <f t="shared" si="6"/>
        <v>0</v>
      </c>
      <c r="O42" s="32">
        <f t="shared" si="7"/>
        <v>6</v>
      </c>
    </row>
    <row r="43" spans="1:15" x14ac:dyDescent="0.3">
      <c r="A43" s="272"/>
      <c r="B43" s="31" t="s">
        <v>262</v>
      </c>
      <c r="C43" s="120">
        <v>2850002</v>
      </c>
      <c r="D43" s="273" t="s">
        <v>251</v>
      </c>
      <c r="E43" s="273" t="s">
        <v>252</v>
      </c>
      <c r="F43" s="31">
        <v>2018</v>
      </c>
      <c r="G43" s="31">
        <v>6</v>
      </c>
      <c r="I43" s="128">
        <f>+COUNTIF(PROD_Holstein!$L$11:$L$60,COD_FIN!B43)</f>
        <v>0</v>
      </c>
      <c r="J43" s="128">
        <f>+COUNTIF(MER_Holstein!$Y$11:$Y$60,COD_FIN!B43)</f>
        <v>0</v>
      </c>
      <c r="K43" s="124">
        <f t="shared" si="5"/>
        <v>0</v>
      </c>
      <c r="L43" s="32">
        <f>+COUNTIF(PROD_Jersey!$M$11:$M$60,COD_FIN!B43)</f>
        <v>0</v>
      </c>
      <c r="M43" s="32">
        <f>+COUNTIF(MER_Jersey!$Y$11:$Y$60,COD_FIN!B43)</f>
        <v>2</v>
      </c>
      <c r="N43" s="124">
        <f t="shared" si="6"/>
        <v>2</v>
      </c>
      <c r="O43" s="32">
        <f t="shared" si="7"/>
        <v>2</v>
      </c>
    </row>
    <row r="44" spans="1:15" x14ac:dyDescent="0.3">
      <c r="A44" s="272"/>
      <c r="B44" s="31" t="s">
        <v>368</v>
      </c>
      <c r="C44" s="120">
        <v>3010001</v>
      </c>
      <c r="D44" s="273" t="s">
        <v>366</v>
      </c>
      <c r="E44" s="273" t="s">
        <v>367</v>
      </c>
      <c r="F44" s="31">
        <v>2018</v>
      </c>
      <c r="G44" s="31">
        <v>6</v>
      </c>
      <c r="I44" s="128">
        <f>+COUNTIF(PROD_Holstein!$L$11:$L$60,COD_FIN!B44)</f>
        <v>1</v>
      </c>
      <c r="J44" s="128">
        <f>+COUNTIF(MER_Holstein!$Y$11:$Y$60,COD_FIN!B44)</f>
        <v>2</v>
      </c>
      <c r="K44" s="124">
        <f t="shared" si="5"/>
        <v>3</v>
      </c>
      <c r="L44" s="32">
        <f>+COUNTIF(PROD_Jersey!$M$11:$M$60,COD_FIN!B44)</f>
        <v>0</v>
      </c>
      <c r="M44" s="32">
        <f>+COUNTIF(MER_Jersey!$Y$11:$Y$60,COD_FIN!B44)</f>
        <v>0</v>
      </c>
      <c r="N44" s="124">
        <f t="shared" si="6"/>
        <v>0</v>
      </c>
      <c r="O44" s="32">
        <f t="shared" si="7"/>
        <v>3</v>
      </c>
    </row>
    <row r="45" spans="1:15" x14ac:dyDescent="0.3">
      <c r="A45" s="272"/>
      <c r="B45" s="31" t="s">
        <v>263</v>
      </c>
      <c r="C45" s="120">
        <v>3040001</v>
      </c>
      <c r="D45" s="273" t="s">
        <v>216</v>
      </c>
      <c r="E45" s="273" t="s">
        <v>217</v>
      </c>
      <c r="F45" s="31">
        <v>2013</v>
      </c>
      <c r="G45" s="31">
        <v>6</v>
      </c>
      <c r="I45" s="128">
        <f>+COUNTIF(PROD_Holstein!$L$11:$L$60,COD_FIN!B45)</f>
        <v>0</v>
      </c>
      <c r="J45" s="128">
        <f>+COUNTIF(MER_Holstein!$Y$11:$Y$60,COD_FIN!B45)</f>
        <v>0</v>
      </c>
      <c r="K45" s="124">
        <f t="shared" si="5"/>
        <v>0</v>
      </c>
      <c r="L45" s="32">
        <f>+COUNTIF(PROD_Jersey!$M$11:$M$60,COD_FIN!B45)</f>
        <v>0</v>
      </c>
      <c r="M45" s="32">
        <f>+COUNTIF(MER_Jersey!$Y$11:$Y$60,COD_FIN!B45)</f>
        <v>0</v>
      </c>
      <c r="N45" s="124">
        <f t="shared" si="6"/>
        <v>0</v>
      </c>
      <c r="O45" s="32">
        <f t="shared" si="7"/>
        <v>0</v>
      </c>
    </row>
    <row r="46" spans="1:15" x14ac:dyDescent="0.3">
      <c r="A46" s="272"/>
      <c r="B46" s="31" t="s">
        <v>415</v>
      </c>
      <c r="C46" s="120">
        <v>3040002</v>
      </c>
      <c r="D46" s="273" t="s">
        <v>414</v>
      </c>
      <c r="E46" s="273" t="s">
        <v>217</v>
      </c>
      <c r="F46" s="31">
        <v>2018</v>
      </c>
      <c r="G46" s="31">
        <v>9</v>
      </c>
      <c r="I46" s="128">
        <f>+COUNTIF(PROD_Holstein!$L$11:$L$60,COD_FIN!B46)</f>
        <v>0</v>
      </c>
      <c r="J46" s="128">
        <f>+COUNTIF(MER_Holstein!$Y$11:$Y$60,COD_FIN!B46)</f>
        <v>0</v>
      </c>
      <c r="K46" s="124">
        <f t="shared" ref="K46" si="8">+I46+J46</f>
        <v>0</v>
      </c>
      <c r="L46" s="32">
        <f>+COUNTIF(PROD_Jersey!$M$11:$M$60,COD_FIN!B46)</f>
        <v>0</v>
      </c>
      <c r="M46" s="32">
        <f>+COUNTIF(MER_Jersey!$Y$11:$Y$60,COD_FIN!B46)</f>
        <v>4</v>
      </c>
      <c r="N46" s="124">
        <f t="shared" ref="N46" si="9">+L46+M46</f>
        <v>4</v>
      </c>
      <c r="O46" s="32">
        <f t="shared" ref="O46" si="10">+SUM(I46:J46,L46:M46)</f>
        <v>4</v>
      </c>
    </row>
    <row r="47" spans="1:15" x14ac:dyDescent="0.3">
      <c r="A47" s="272"/>
      <c r="B47" s="31" t="s">
        <v>314</v>
      </c>
      <c r="C47" s="120">
        <v>3180001</v>
      </c>
      <c r="D47" s="273" t="s">
        <v>312</v>
      </c>
      <c r="E47" s="273" t="s">
        <v>313</v>
      </c>
      <c r="F47" s="31">
        <v>2018</v>
      </c>
      <c r="G47" s="31">
        <v>8</v>
      </c>
      <c r="I47" s="128">
        <f>+COUNTIF(PROD_Holstein!$L$11:$L$60,COD_FIN!B47)</f>
        <v>2</v>
      </c>
      <c r="J47" s="128">
        <f>+COUNTIF(MER_Holstein!$Y$11:$Y$60,COD_FIN!B47)</f>
        <v>0</v>
      </c>
      <c r="K47" s="124">
        <f t="shared" si="5"/>
        <v>2</v>
      </c>
      <c r="L47" s="32">
        <f>+COUNTIF(PROD_Jersey!$M$11:$M$60,COD_FIN!B47)</f>
        <v>0</v>
      </c>
      <c r="M47" s="32">
        <f>+COUNTIF(MER_Jersey!$Y$11:$Y$60,COD_FIN!B47)</f>
        <v>0</v>
      </c>
      <c r="N47" s="124">
        <f t="shared" si="6"/>
        <v>0</v>
      </c>
      <c r="O47" s="32">
        <f t="shared" si="7"/>
        <v>2</v>
      </c>
    </row>
    <row r="48" spans="1:15" x14ac:dyDescent="0.3">
      <c r="A48" s="272"/>
      <c r="B48" s="31" t="s">
        <v>49</v>
      </c>
      <c r="C48" s="120">
        <v>3600001</v>
      </c>
      <c r="D48" s="273" t="s">
        <v>218</v>
      </c>
      <c r="E48" s="273" t="s">
        <v>219</v>
      </c>
      <c r="F48" s="31">
        <v>2018</v>
      </c>
      <c r="G48" s="31">
        <v>6</v>
      </c>
      <c r="I48" s="128">
        <f>+COUNTIF(PROD_Holstein!$L$11:$L$60,COD_FIN!B48)</f>
        <v>12</v>
      </c>
      <c r="J48" s="128">
        <f>+COUNTIF(MER_Holstein!$Y$11:$Y$60,COD_FIN!B48)</f>
        <v>26</v>
      </c>
      <c r="K48" s="124">
        <f t="shared" si="5"/>
        <v>38</v>
      </c>
      <c r="L48" s="32">
        <f>+COUNTIF(PROD_Jersey!$M$11:$M$60,COD_FIN!B48)</f>
        <v>0</v>
      </c>
      <c r="M48" s="32">
        <f>+COUNTIF(MER_Jersey!$Y$11:$Y$60,COD_FIN!B48)</f>
        <v>0</v>
      </c>
      <c r="N48" s="124">
        <f t="shared" si="6"/>
        <v>0</v>
      </c>
      <c r="O48" s="32">
        <f t="shared" si="7"/>
        <v>38</v>
      </c>
    </row>
    <row r="49" spans="1:15" x14ac:dyDescent="0.3">
      <c r="A49" s="272"/>
      <c r="B49" s="31" t="s">
        <v>140</v>
      </c>
      <c r="C49" s="120">
        <v>3870014</v>
      </c>
      <c r="D49" s="273" t="s">
        <v>220</v>
      </c>
      <c r="E49" s="273" t="s">
        <v>221</v>
      </c>
      <c r="F49" s="31">
        <v>2017</v>
      </c>
      <c r="G49" s="31">
        <v>12</v>
      </c>
      <c r="I49" s="128">
        <f>+COUNTIF(PROD_Holstein!$L$11:$L$60,COD_FIN!B49)</f>
        <v>0</v>
      </c>
      <c r="J49" s="128">
        <f>+COUNTIF(MER_Holstein!$Y$11:$Y$60,COD_FIN!B49)</f>
        <v>0</v>
      </c>
      <c r="K49" s="124">
        <f t="shared" si="5"/>
        <v>0</v>
      </c>
      <c r="L49" s="32">
        <f>+COUNTIF(PROD_Jersey!$M$11:$M$60,COD_FIN!B49)</f>
        <v>0</v>
      </c>
      <c r="M49" s="32">
        <f>+COUNTIF(MER_Jersey!$Y$11:$Y$60,COD_FIN!B49)</f>
        <v>0</v>
      </c>
      <c r="N49" s="124">
        <f t="shared" si="6"/>
        <v>0</v>
      </c>
      <c r="O49" s="32">
        <f t="shared" si="7"/>
        <v>0</v>
      </c>
    </row>
    <row r="50" spans="1:15" x14ac:dyDescent="0.3">
      <c r="A50" s="272"/>
      <c r="B50" s="31" t="s">
        <v>264</v>
      </c>
      <c r="C50" s="120">
        <v>100970001</v>
      </c>
      <c r="D50" s="273" t="s">
        <v>236</v>
      </c>
      <c r="E50" s="273" t="s">
        <v>237</v>
      </c>
      <c r="F50" s="31">
        <v>2018</v>
      </c>
      <c r="G50" s="31">
        <v>11</v>
      </c>
      <c r="I50" s="128">
        <f>+COUNTIF(PROD_Holstein!$L$11:$L$60,COD_FIN!B50)</f>
        <v>0</v>
      </c>
      <c r="J50" s="128">
        <f>+COUNTIF(MER_Holstein!$Y$11:$Y$60,COD_FIN!B50)</f>
        <v>0</v>
      </c>
      <c r="K50" s="124">
        <f t="shared" si="5"/>
        <v>0</v>
      </c>
      <c r="L50" s="32">
        <f>+COUNTIF(PROD_Jersey!$M$11:$M$60,COD_FIN!B50)</f>
        <v>0</v>
      </c>
      <c r="M50" s="32">
        <f>+COUNTIF(MER_Jersey!$Y$11:$Y$60,COD_FIN!B50)</f>
        <v>0</v>
      </c>
      <c r="N50" s="124">
        <f t="shared" si="6"/>
        <v>0</v>
      </c>
      <c r="O50" s="32">
        <f t="shared" si="7"/>
        <v>0</v>
      </c>
    </row>
    <row r="51" spans="1:15" x14ac:dyDescent="0.3">
      <c r="A51" s="272"/>
      <c r="B51" s="31" t="s">
        <v>61</v>
      </c>
      <c r="C51" s="120">
        <v>102960001</v>
      </c>
      <c r="D51" s="273" t="s">
        <v>323</v>
      </c>
      <c r="E51" s="273" t="s">
        <v>324</v>
      </c>
      <c r="F51" s="31">
        <v>2018</v>
      </c>
      <c r="G51" s="31">
        <v>11</v>
      </c>
      <c r="I51" s="128">
        <f>+COUNTIF(PROD_Holstein!$L$11:$L$60,COD_FIN!B51)</f>
        <v>20</v>
      </c>
      <c r="J51" s="128">
        <f>+COUNTIF(MER_Holstein!$Y$11:$Y$60,COD_FIN!B51)</f>
        <v>5</v>
      </c>
      <c r="K51" s="124">
        <f t="shared" si="5"/>
        <v>25</v>
      </c>
      <c r="L51" s="32">
        <f>+COUNTIF(PROD_Jersey!$M$11:$M$60,COD_FIN!B51)</f>
        <v>2</v>
      </c>
      <c r="M51" s="32">
        <f>+COUNTIF(MER_Jersey!$Y$11:$Y$60,COD_FIN!B51)</f>
        <v>3</v>
      </c>
      <c r="N51" s="124">
        <f t="shared" si="6"/>
        <v>5</v>
      </c>
      <c r="O51" s="32">
        <f t="shared" si="7"/>
        <v>30</v>
      </c>
    </row>
    <row r="52" spans="1:15" x14ac:dyDescent="0.3">
      <c r="A52" s="272"/>
      <c r="B52" s="31" t="s">
        <v>265</v>
      </c>
      <c r="C52" s="120">
        <v>104890001</v>
      </c>
      <c r="D52" s="273" t="s">
        <v>238</v>
      </c>
      <c r="E52" s="273" t="s">
        <v>239</v>
      </c>
      <c r="F52" s="31">
        <v>2018</v>
      </c>
      <c r="G52" s="31">
        <v>2</v>
      </c>
      <c r="I52" s="128">
        <f>+COUNTIF(PROD_Holstein!$L$11:$L$60,COD_FIN!B52)</f>
        <v>0</v>
      </c>
      <c r="J52" s="128">
        <f>+COUNTIF(MER_Holstein!$Y$11:$Y$60,COD_FIN!B52)</f>
        <v>0</v>
      </c>
      <c r="K52" s="124">
        <f t="shared" si="5"/>
        <v>0</v>
      </c>
      <c r="L52" s="32">
        <f>+COUNTIF(PROD_Jersey!$M$11:$M$60,COD_FIN!B52)</f>
        <v>34</v>
      </c>
      <c r="M52" s="32">
        <f>+COUNTIF(MER_Jersey!$Y$11:$Y$60,COD_FIN!B52)</f>
        <v>0</v>
      </c>
      <c r="N52" s="124">
        <f t="shared" si="6"/>
        <v>34</v>
      </c>
      <c r="O52" s="32">
        <f t="shared" si="7"/>
        <v>34</v>
      </c>
    </row>
    <row r="53" spans="1:15" x14ac:dyDescent="0.3">
      <c r="A53" s="272"/>
      <c r="B53" s="31" t="s">
        <v>86</v>
      </c>
      <c r="C53" s="120">
        <v>104900001</v>
      </c>
      <c r="D53" s="273" t="s">
        <v>181</v>
      </c>
      <c r="E53" s="273" t="s">
        <v>182</v>
      </c>
      <c r="F53" s="31">
        <v>2018</v>
      </c>
      <c r="G53" s="31">
        <v>6</v>
      </c>
      <c r="I53" s="128">
        <f>+COUNTIF(PROD_Holstein!$L$11:$L$60,COD_FIN!B53)</f>
        <v>1</v>
      </c>
      <c r="J53" s="128">
        <f>+COUNTIF(MER_Holstein!$Y$11:$Y$60,COD_FIN!B53)</f>
        <v>0</v>
      </c>
      <c r="K53" s="124">
        <f t="shared" si="5"/>
        <v>1</v>
      </c>
      <c r="L53" s="32">
        <f>+COUNTIF(PROD_Jersey!$M$11:$M$60,COD_FIN!B53)</f>
        <v>0</v>
      </c>
      <c r="M53" s="32">
        <f>+COUNTIF(MER_Jersey!$Y$11:$Y$60,COD_FIN!B53)</f>
        <v>0</v>
      </c>
      <c r="N53" s="124">
        <f t="shared" si="6"/>
        <v>0</v>
      </c>
      <c r="O53" s="32">
        <f t="shared" si="7"/>
        <v>1</v>
      </c>
    </row>
    <row r="54" spans="1:15" x14ac:dyDescent="0.3">
      <c r="A54" s="272"/>
      <c r="B54" s="31" t="s">
        <v>229</v>
      </c>
      <c r="C54" s="120">
        <v>106050001</v>
      </c>
      <c r="D54" s="273" t="s">
        <v>183</v>
      </c>
      <c r="E54" s="273" t="s">
        <v>184</v>
      </c>
      <c r="F54" s="31">
        <v>2018</v>
      </c>
      <c r="G54" s="31">
        <v>6</v>
      </c>
      <c r="I54" s="128">
        <f>+COUNTIF(PROD_Holstein!$L$11:$L$60,COD_FIN!B54)</f>
        <v>0</v>
      </c>
      <c r="J54" s="128">
        <f>+COUNTIF(MER_Holstein!$Y$11:$Y$60,COD_FIN!B54)</f>
        <v>0</v>
      </c>
      <c r="K54" s="124">
        <f t="shared" si="5"/>
        <v>0</v>
      </c>
      <c r="L54" s="32">
        <f>+COUNTIF(PROD_Jersey!$M$11:$M$60,COD_FIN!B54)</f>
        <v>0</v>
      </c>
      <c r="M54" s="32">
        <f>+COUNTIF(MER_Jersey!$Y$11:$Y$60,COD_FIN!B54)</f>
        <v>0</v>
      </c>
      <c r="N54" s="124">
        <f t="shared" si="6"/>
        <v>0</v>
      </c>
      <c r="O54" s="32">
        <f t="shared" si="7"/>
        <v>0</v>
      </c>
    </row>
    <row r="55" spans="1:15" x14ac:dyDescent="0.3">
      <c r="A55" s="272"/>
      <c r="B55" s="31" t="s">
        <v>54</v>
      </c>
      <c r="C55" s="120">
        <v>106500002</v>
      </c>
      <c r="D55" s="273" t="s">
        <v>185</v>
      </c>
      <c r="E55" s="273" t="s">
        <v>186</v>
      </c>
      <c r="F55" s="31">
        <v>2018</v>
      </c>
      <c r="G55" s="31">
        <v>1</v>
      </c>
      <c r="I55" s="128">
        <f>+COUNTIF(PROD_Holstein!$L$11:$L$60,COD_FIN!B55)</f>
        <v>0</v>
      </c>
      <c r="J55" s="128">
        <f>+COUNTIF(MER_Holstein!$Y$11:$Y$60,COD_FIN!B55)</f>
        <v>1</v>
      </c>
      <c r="K55" s="124">
        <f t="shared" si="5"/>
        <v>1</v>
      </c>
      <c r="L55" s="32">
        <f>+COUNTIF(PROD_Jersey!$M$11:$M$60,COD_FIN!B55)</f>
        <v>0</v>
      </c>
      <c r="M55" s="32">
        <f>+COUNTIF(MER_Jersey!$Y$11:$Y$60,COD_FIN!B55)</f>
        <v>0</v>
      </c>
      <c r="N55" s="124">
        <f t="shared" si="6"/>
        <v>0</v>
      </c>
      <c r="O55" s="32">
        <f t="shared" si="7"/>
        <v>1</v>
      </c>
    </row>
    <row r="56" spans="1:15" x14ac:dyDescent="0.3">
      <c r="A56" s="272"/>
      <c r="B56" s="31" t="s">
        <v>230</v>
      </c>
      <c r="C56" s="120">
        <v>106500003</v>
      </c>
      <c r="D56" s="273" t="s">
        <v>187</v>
      </c>
      <c r="E56" s="273" t="s">
        <v>186</v>
      </c>
      <c r="F56" s="31">
        <v>2018</v>
      </c>
      <c r="G56" s="31">
        <v>1</v>
      </c>
      <c r="I56" s="128">
        <f>+COUNTIF(PROD_Holstein!$L$11:$L$60,COD_FIN!B56)</f>
        <v>0</v>
      </c>
      <c r="J56" s="128">
        <f>+COUNTIF(MER_Holstein!$Y$11:$Y$60,COD_FIN!B56)</f>
        <v>0</v>
      </c>
      <c r="K56" s="124">
        <f t="shared" si="5"/>
        <v>0</v>
      </c>
      <c r="L56" s="32">
        <f>+COUNTIF(PROD_Jersey!$M$11:$M$60,COD_FIN!B56)</f>
        <v>1</v>
      </c>
      <c r="M56" s="32">
        <f>+COUNTIF(MER_Jersey!$Y$11:$Y$60,COD_FIN!B56)</f>
        <v>4</v>
      </c>
      <c r="N56" s="124">
        <f t="shared" si="6"/>
        <v>5</v>
      </c>
      <c r="O56" s="32">
        <f t="shared" si="7"/>
        <v>5</v>
      </c>
    </row>
    <row r="57" spans="1:15" x14ac:dyDescent="0.3">
      <c r="A57" s="272"/>
      <c r="B57" s="31" t="s">
        <v>85</v>
      </c>
      <c r="C57" s="120">
        <v>106500005</v>
      </c>
      <c r="D57" s="273" t="s">
        <v>84</v>
      </c>
      <c r="E57" s="273" t="s">
        <v>188</v>
      </c>
      <c r="F57" s="31">
        <v>2017</v>
      </c>
      <c r="G57" s="31">
        <v>12</v>
      </c>
      <c r="I57" s="128">
        <f>+COUNTIF(PROD_Holstein!$L$11:$L$60,COD_FIN!B57)</f>
        <v>0</v>
      </c>
      <c r="J57" s="128">
        <f>+COUNTIF(MER_Holstein!$Y$11:$Y$60,COD_FIN!B57)</f>
        <v>0</v>
      </c>
      <c r="K57" s="124">
        <f t="shared" si="5"/>
        <v>0</v>
      </c>
      <c r="L57" s="32">
        <f>+COUNTIF(PROD_Jersey!$M$11:$M$60,COD_FIN!B57)</f>
        <v>0</v>
      </c>
      <c r="M57" s="32">
        <f>+COUNTIF(MER_Jersey!$Y$11:$Y$60,COD_FIN!B57)</f>
        <v>2</v>
      </c>
      <c r="N57" s="124">
        <f t="shared" si="6"/>
        <v>2</v>
      </c>
      <c r="O57" s="32">
        <f t="shared" si="7"/>
        <v>2</v>
      </c>
    </row>
    <row r="58" spans="1:15" x14ac:dyDescent="0.3">
      <c r="A58" s="272"/>
      <c r="B58" s="31" t="s">
        <v>56</v>
      </c>
      <c r="C58" s="120">
        <v>106730001</v>
      </c>
      <c r="D58" s="273" t="s">
        <v>189</v>
      </c>
      <c r="E58" s="273" t="s">
        <v>190</v>
      </c>
      <c r="F58" s="31">
        <v>2017</v>
      </c>
      <c r="G58" s="31">
        <v>2</v>
      </c>
      <c r="I58" s="128">
        <f>+COUNTIF(PROD_Holstein!$L$11:$L$60,COD_FIN!B58)</f>
        <v>0</v>
      </c>
      <c r="J58" s="128">
        <f>+COUNTIF(MER_Holstein!$Y$11:$Y$60,COD_FIN!B58)</f>
        <v>0</v>
      </c>
      <c r="K58" s="124">
        <f t="shared" si="5"/>
        <v>0</v>
      </c>
      <c r="L58" s="32">
        <f>+COUNTIF(PROD_Jersey!$M$11:$M$60,COD_FIN!B58)</f>
        <v>0</v>
      </c>
      <c r="M58" s="32">
        <f>+COUNTIF(MER_Jersey!$Y$11:$Y$60,COD_FIN!B58)</f>
        <v>0</v>
      </c>
      <c r="N58" s="124">
        <f t="shared" si="6"/>
        <v>0</v>
      </c>
      <c r="O58" s="32">
        <f t="shared" si="7"/>
        <v>0</v>
      </c>
    </row>
    <row r="59" spans="1:15" x14ac:dyDescent="0.3">
      <c r="B59" s="31" t="s">
        <v>315</v>
      </c>
      <c r="C59" s="120">
        <v>106820001</v>
      </c>
      <c r="D59" s="273" t="s">
        <v>316</v>
      </c>
      <c r="E59" s="273" t="s">
        <v>317</v>
      </c>
      <c r="F59" s="31">
        <v>2016</v>
      </c>
      <c r="G59" s="31">
        <v>3</v>
      </c>
      <c r="I59" s="128">
        <f>+COUNTIF(PROD_Holstein!$L$11:$L$60,COD_FIN!B59)</f>
        <v>0</v>
      </c>
      <c r="J59" s="128">
        <f>+COUNTIF(MER_Holstein!$Y$11:$Y$60,COD_FIN!B59)</f>
        <v>0</v>
      </c>
      <c r="K59" s="124">
        <f t="shared" si="5"/>
        <v>0</v>
      </c>
      <c r="L59" s="32">
        <f>+COUNTIF(PROD_Jersey!$M$11:$M$60,COD_FIN!B59)</f>
        <v>0</v>
      </c>
      <c r="M59" s="32">
        <f>+COUNTIF(MER_Jersey!$Y$11:$Y$60,COD_FIN!B59)</f>
        <v>0</v>
      </c>
      <c r="N59" s="124">
        <f t="shared" si="6"/>
        <v>0</v>
      </c>
      <c r="O59" s="32">
        <f t="shared" si="7"/>
        <v>0</v>
      </c>
    </row>
    <row r="60" spans="1:15" x14ac:dyDescent="0.3">
      <c r="B60" s="31" t="s">
        <v>266</v>
      </c>
      <c r="C60" s="120">
        <v>107290003</v>
      </c>
      <c r="D60" s="273" t="s">
        <v>240</v>
      </c>
      <c r="E60" s="273" t="s">
        <v>241</v>
      </c>
      <c r="F60" s="31">
        <v>2018</v>
      </c>
      <c r="G60" s="31">
        <v>12</v>
      </c>
      <c r="I60" s="128">
        <f>+COUNTIF(PROD_Holstein!$L$11:$L$60,COD_FIN!B60)</f>
        <v>0</v>
      </c>
      <c r="J60" s="128">
        <f>+COUNTIF(MER_Holstein!$Y$11:$Y$60,COD_FIN!B60)</f>
        <v>0</v>
      </c>
      <c r="K60" s="124">
        <f t="shared" si="5"/>
        <v>0</v>
      </c>
      <c r="L60" s="32">
        <f>+COUNTIF(PROD_Jersey!$M$11:$M$60,COD_FIN!B60)</f>
        <v>1</v>
      </c>
      <c r="M60" s="32">
        <f>+COUNTIF(MER_Jersey!$Y$11:$Y$60,COD_FIN!B60)</f>
        <v>0</v>
      </c>
      <c r="N60" s="124">
        <f t="shared" si="6"/>
        <v>1</v>
      </c>
      <c r="O60" s="32">
        <f t="shared" si="7"/>
        <v>1</v>
      </c>
    </row>
    <row r="61" spans="1:15" x14ac:dyDescent="0.3">
      <c r="B61" s="31" t="s">
        <v>348</v>
      </c>
      <c r="C61" s="120">
        <v>108130002</v>
      </c>
      <c r="D61" s="273" t="s">
        <v>346</v>
      </c>
      <c r="E61" s="273" t="s">
        <v>347</v>
      </c>
      <c r="F61" s="31">
        <v>2016</v>
      </c>
      <c r="G61" s="31">
        <v>7</v>
      </c>
      <c r="I61" s="128">
        <f>+COUNTIF(PROD_Holstein!$L$11:$L$60,COD_FIN!B61)</f>
        <v>0</v>
      </c>
      <c r="J61" s="128">
        <f>+COUNTIF(MER_Holstein!$Y$11:$Y$60,COD_FIN!B61)</f>
        <v>0</v>
      </c>
      <c r="K61" s="124">
        <f t="shared" si="5"/>
        <v>0</v>
      </c>
      <c r="L61" s="32">
        <f>+COUNTIF(PROD_Jersey!$M$11:$M$60,COD_FIN!B61)</f>
        <v>0</v>
      </c>
      <c r="M61" s="32">
        <f>+COUNTIF(MER_Jersey!$Y$11:$Y$60,COD_FIN!B61)</f>
        <v>0</v>
      </c>
      <c r="N61" s="124">
        <f t="shared" si="6"/>
        <v>0</v>
      </c>
      <c r="O61" s="32">
        <f t="shared" si="7"/>
        <v>0</v>
      </c>
    </row>
    <row r="62" spans="1:15" x14ac:dyDescent="0.3">
      <c r="B62" s="31" t="s">
        <v>259</v>
      </c>
      <c r="C62" s="120">
        <v>109330001</v>
      </c>
      <c r="D62" s="273" t="s">
        <v>244</v>
      </c>
      <c r="E62" s="273" t="s">
        <v>245</v>
      </c>
      <c r="F62" s="31">
        <v>2017</v>
      </c>
      <c r="G62" s="31">
        <v>6</v>
      </c>
      <c r="I62" s="128">
        <f>+COUNTIF(PROD_Holstein!$L$11:$L$60,COD_FIN!B62)</f>
        <v>0</v>
      </c>
      <c r="J62" s="128">
        <f>+COUNTIF(MER_Holstein!$Y$11:$Y$60,COD_FIN!B62)</f>
        <v>0</v>
      </c>
      <c r="K62" s="124">
        <f t="shared" si="5"/>
        <v>0</v>
      </c>
      <c r="L62" s="32">
        <f>+COUNTIF(PROD_Jersey!$M$11:$M$60,COD_FIN!B62)</f>
        <v>0</v>
      </c>
      <c r="M62" s="32">
        <f>+COUNTIF(MER_Jersey!$Y$11:$Y$60,COD_FIN!B62)</f>
        <v>0</v>
      </c>
      <c r="N62" s="124">
        <f t="shared" si="6"/>
        <v>0</v>
      </c>
      <c r="O62" s="32">
        <f t="shared" si="7"/>
        <v>0</v>
      </c>
    </row>
    <row r="63" spans="1:15" x14ac:dyDescent="0.3">
      <c r="I63" s="129">
        <f>SUM(I5:I62)</f>
        <v>50</v>
      </c>
      <c r="J63" s="129">
        <f t="shared" ref="J63:N63" si="11">SUM(J5:J62)</f>
        <v>50</v>
      </c>
      <c r="K63" s="197">
        <f t="shared" si="11"/>
        <v>100</v>
      </c>
      <c r="L63" s="129">
        <f>SUM(L5:L62)</f>
        <v>50</v>
      </c>
      <c r="M63" s="129">
        <f t="shared" si="11"/>
        <v>50</v>
      </c>
      <c r="N63" s="197">
        <f t="shared" si="11"/>
        <v>100</v>
      </c>
      <c r="O63" s="129">
        <f>SUM(O5:O62)</f>
        <v>200</v>
      </c>
    </row>
    <row r="64" spans="1:15" x14ac:dyDescent="0.3">
      <c r="B64" s="32">
        <f>+COUNTA(B5:B62)</f>
        <v>58</v>
      </c>
      <c r="C64" s="32">
        <f>+COUNTA(C5:C62)</f>
        <v>58</v>
      </c>
    </row>
    <row r="72" spans="4:5" ht="15" x14ac:dyDescent="0.3">
      <c r="D72" s="275"/>
      <c r="E72" s="275"/>
    </row>
    <row r="73" spans="4:5" ht="15" x14ac:dyDescent="0.3">
      <c r="D73" s="275"/>
      <c r="E73" s="275"/>
    </row>
    <row r="74" spans="4:5" ht="15" x14ac:dyDescent="0.3">
      <c r="D74" s="275"/>
      <c r="E74" s="275"/>
    </row>
    <row r="75" spans="4:5" ht="15" x14ac:dyDescent="0.3">
      <c r="D75" s="275"/>
      <c r="E75" s="275"/>
    </row>
    <row r="76" spans="4:5" ht="15" x14ac:dyDescent="0.3">
      <c r="D76" s="275"/>
      <c r="E76" s="275"/>
    </row>
    <row r="77" spans="4:5" ht="15" x14ac:dyDescent="0.3">
      <c r="D77" s="275"/>
      <c r="E77" s="275"/>
    </row>
    <row r="78" spans="4:5" ht="15" x14ac:dyDescent="0.3">
      <c r="D78" s="275"/>
      <c r="E78" s="275"/>
    </row>
    <row r="79" spans="4:5" ht="15" x14ac:dyDescent="0.3">
      <c r="D79" s="275"/>
      <c r="E79" s="275"/>
    </row>
    <row r="80" spans="4:5" ht="15" x14ac:dyDescent="0.3">
      <c r="D80" s="275"/>
      <c r="E80" s="275"/>
    </row>
    <row r="81" spans="4:5" ht="15" x14ac:dyDescent="0.3">
      <c r="D81" s="275"/>
      <c r="E81" s="275"/>
    </row>
    <row r="82" spans="4:5" ht="15" x14ac:dyDescent="0.3">
      <c r="D82" s="275"/>
      <c r="E82" s="275"/>
    </row>
    <row r="83" spans="4:5" ht="15" x14ac:dyDescent="0.3">
      <c r="D83" s="275"/>
      <c r="E83" s="275"/>
    </row>
  </sheetData>
  <sheetProtection algorithmName="SHA-512" hashValue="S3aOsvv0uPhs7DdDxwl+XtJ7gJQzzc2+94pBr2V/Xxe2XQkgW+9GQCxO/bLTzZPaAPiExrtx1GeoyHvICJQwoQ==" saltValue="yud2Jf/1oHzmsSlyhjyEVg==" spinCount="100000" sheet="1" autoFilter="0"/>
  <autoFilter ref="B4:O62" xr:uid="{00000000-0009-0000-0000-000007000000}"/>
  <sortState ref="C5:O62">
    <sortCondition ref="C5:C62"/>
  </sortState>
  <mergeCells count="2">
    <mergeCell ref="I3:K3"/>
    <mergeCell ref="L3:N3"/>
  </mergeCells>
  <phoneticPr fontId="4" type="noConversion"/>
  <conditionalFormatting sqref="B5:B62">
    <cfRule type="duplicateValues" dxfId="2" priority="2"/>
    <cfRule type="duplicateValues" dxfId="1" priority="3"/>
  </conditionalFormatting>
  <conditionalFormatting sqref="C5:C62">
    <cfRule type="duplicateValues" dxfId="0" priority="4"/>
  </conditionalFormatting>
  <pageMargins left="0.75" right="0.75" top="1" bottom="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topLeftCell="I1" workbookViewId="0">
      <selection activeCell="I8" sqref="I8"/>
    </sheetView>
  </sheetViews>
  <sheetFormatPr baseColWidth="10" defaultRowHeight="15" x14ac:dyDescent="0.25"/>
  <cols>
    <col min="1" max="2" width="11.42578125" style="265" hidden="1" customWidth="1"/>
    <col min="3" max="3" width="14.85546875" style="265" hidden="1" customWidth="1"/>
    <col min="4" max="4" width="15.42578125" style="265" hidden="1" customWidth="1"/>
    <col min="5" max="5" width="13.5703125" style="265" hidden="1" customWidth="1"/>
    <col min="6" max="7" width="11.42578125" style="265" hidden="1" customWidth="1"/>
    <col min="8" max="8" width="23.140625" style="265" hidden="1" customWidth="1"/>
    <col min="9" max="11" width="11.42578125" style="265" customWidth="1"/>
    <col min="12" max="16384" width="11.42578125" style="265"/>
  </cols>
  <sheetData>
    <row r="1" spans="2:5" x14ac:dyDescent="0.25">
      <c r="C1" s="265" t="s">
        <v>326</v>
      </c>
    </row>
    <row r="2" spans="2:5" x14ac:dyDescent="0.25">
      <c r="B2" s="265" t="s">
        <v>325</v>
      </c>
      <c r="C2" s="265" t="s">
        <v>327</v>
      </c>
      <c r="D2" s="265" t="s">
        <v>328</v>
      </c>
    </row>
    <row r="4" spans="2:5" x14ac:dyDescent="0.25">
      <c r="B4" s="265">
        <v>180001</v>
      </c>
      <c r="C4" s="265">
        <v>2018</v>
      </c>
      <c r="D4" s="265">
        <v>90660</v>
      </c>
    </row>
    <row r="5" spans="2:5" x14ac:dyDescent="0.25">
      <c r="B5" s="265">
        <v>180001</v>
      </c>
      <c r="C5" s="265">
        <v>2046</v>
      </c>
      <c r="D5" s="265">
        <v>92987</v>
      </c>
    </row>
    <row r="6" spans="2:5" x14ac:dyDescent="0.25">
      <c r="B6" s="265">
        <v>180001</v>
      </c>
      <c r="C6" s="265">
        <v>2047</v>
      </c>
      <c r="D6" s="265">
        <v>94876</v>
      </c>
    </row>
    <row r="7" spans="2:5" x14ac:dyDescent="0.25">
      <c r="B7" s="265">
        <v>180001</v>
      </c>
      <c r="C7" s="265">
        <v>2038</v>
      </c>
      <c r="D7" s="265" t="s">
        <v>370</v>
      </c>
    </row>
    <row r="8" spans="2:5" x14ac:dyDescent="0.25">
      <c r="C8" s="265">
        <v>6669</v>
      </c>
    </row>
    <row r="10" spans="2:5" x14ac:dyDescent="0.25">
      <c r="B10" s="265">
        <v>2750001</v>
      </c>
      <c r="C10" s="265">
        <v>973318</v>
      </c>
      <c r="D10" s="265" t="s">
        <v>125</v>
      </c>
    </row>
    <row r="12" spans="2:5" s="266" customFormat="1" x14ac:dyDescent="0.25">
      <c r="B12" s="266" t="s">
        <v>355</v>
      </c>
      <c r="C12" s="266" t="s">
        <v>356</v>
      </c>
      <c r="D12" s="266" t="s">
        <v>357</v>
      </c>
    </row>
    <row r="13" spans="2:5" s="266" customFormat="1" x14ac:dyDescent="0.25">
      <c r="B13" s="267">
        <v>106500002</v>
      </c>
      <c r="C13" s="268">
        <v>98068</v>
      </c>
      <c r="D13" s="266" t="s">
        <v>128</v>
      </c>
    </row>
    <row r="14" spans="2:5" s="266" customFormat="1" x14ac:dyDescent="0.25"/>
    <row r="15" spans="2:5" x14ac:dyDescent="0.25">
      <c r="D15" s="270"/>
    </row>
    <row r="16" spans="2:5" x14ac:dyDescent="0.25">
      <c r="B16" s="269">
        <v>3600001</v>
      </c>
      <c r="C16" s="265">
        <v>5395130872</v>
      </c>
      <c r="D16" s="270">
        <v>96195</v>
      </c>
      <c r="E16" s="271" t="s">
        <v>351</v>
      </c>
    </row>
    <row r="17" spans="2:5" x14ac:dyDescent="0.25">
      <c r="E17" s="265" t="s">
        <v>358</v>
      </c>
    </row>
    <row r="18" spans="2:5" x14ac:dyDescent="0.25">
      <c r="B18" s="269">
        <v>80001</v>
      </c>
      <c r="C18" s="270" t="s">
        <v>352</v>
      </c>
      <c r="D18" s="265">
        <v>8</v>
      </c>
      <c r="E18" s="265">
        <v>10735</v>
      </c>
    </row>
    <row r="19" spans="2:5" x14ac:dyDescent="0.25">
      <c r="B19" s="269">
        <v>80001</v>
      </c>
      <c r="C19" s="270" t="s">
        <v>353</v>
      </c>
      <c r="D19" s="265">
        <v>8</v>
      </c>
    </row>
    <row r="20" spans="2:5" x14ac:dyDescent="0.25">
      <c r="B20" s="269">
        <v>106500005</v>
      </c>
      <c r="C20" s="270" t="s">
        <v>354</v>
      </c>
      <c r="D20" s="265" t="s">
        <v>330</v>
      </c>
    </row>
  </sheetData>
  <sheetProtection algorithmName="SHA-512" hashValue="mfrBuaisQEty61hXWVK/puhZs1+JQ0Zqhuzj6I9svYkwAFCYtAOZ2z0DG+c3KP7TsGv4mAAKpEX8PBtACOxZYw==" saltValue="NgO0HWihaPlYZqRDdLo6Pg=="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LEER </vt:lpstr>
      <vt:lpstr>Hoja1</vt:lpstr>
      <vt:lpstr>Hoja3</vt:lpstr>
      <vt:lpstr>PROD_Holstein</vt:lpstr>
      <vt:lpstr>MER_Holstein</vt:lpstr>
      <vt:lpstr>PROD_Jersey</vt:lpstr>
      <vt:lpstr>MER_Jersey</vt:lpstr>
      <vt:lpstr>COD_FIN</vt:lpstr>
      <vt:lpstr>REGISTRO_TOROS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REVISOR</cp:lastModifiedBy>
  <cp:lastPrinted>2015-10-14T15:36:07Z</cp:lastPrinted>
  <dcterms:created xsi:type="dcterms:W3CDTF">2008-01-25T21:43:01Z</dcterms:created>
  <dcterms:modified xsi:type="dcterms:W3CDTF">2019-03-13T18:26:53Z</dcterms:modified>
</cp:coreProperties>
</file>