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mgen2003\web\vacas\"/>
    </mc:Choice>
  </mc:AlternateContent>
  <xr:revisionPtr revIDLastSave="0" documentId="13_ncr:1_{74B8DDA1-DF10-4862-A95F-8579CABE97F3}" xr6:coauthVersionLast="44" xr6:coauthVersionMax="44" xr10:uidLastSave="{00000000-0000-0000-0000-000000000000}"/>
  <bookViews>
    <workbookView xWindow="19080" yWindow="-120" windowWidth="21840" windowHeight="13740" tabRatio="768"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COD_FIN!$A$8:$O$68</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71" r:id="rId9"/>
    <pivotCache cacheId="72"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0" i="11" l="1"/>
  <c r="B70" i="10"/>
  <c r="Y56" i="12"/>
  <c r="Z56" i="12"/>
  <c r="Y57" i="12"/>
  <c r="Z57" i="12"/>
  <c r="Y58" i="12"/>
  <c r="Z58" i="12"/>
  <c r="Y59" i="12"/>
  <c r="Z59" i="12"/>
  <c r="Y60" i="12"/>
  <c r="Z60" i="12"/>
  <c r="A12"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C70" i="10" l="1"/>
  <c r="Y52" i="12" l="1"/>
  <c r="Z52" i="12"/>
  <c r="Y53" i="12"/>
  <c r="Z53" i="12"/>
  <c r="Y54" i="12"/>
  <c r="Z54" i="12"/>
  <c r="Y55"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M11" i="11" l="1"/>
  <c r="Y11" i="3"/>
  <c r="L11" i="9"/>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56" i="10" l="1"/>
  <c r="J56" i="10"/>
  <c r="K56" i="10" s="1"/>
  <c r="I40" i="10"/>
  <c r="J40" i="10"/>
  <c r="I65" i="10"/>
  <c r="I66" i="10"/>
  <c r="J66" i="10"/>
  <c r="J65" i="10"/>
  <c r="I18" i="10"/>
  <c r="I51" i="10"/>
  <c r="J51" i="10"/>
  <c r="I9" i="10"/>
  <c r="J10" i="10"/>
  <c r="J27" i="10"/>
  <c r="J44" i="10"/>
  <c r="J62" i="10"/>
  <c r="J26" i="10"/>
  <c r="J67" i="10"/>
  <c r="J24" i="10"/>
  <c r="J41" i="10"/>
  <c r="J59" i="10"/>
  <c r="J13" i="10"/>
  <c r="J30" i="10"/>
  <c r="J47" i="10"/>
  <c r="J25" i="10"/>
  <c r="J52" i="10"/>
  <c r="J11" i="10"/>
  <c r="J28" i="10"/>
  <c r="J45" i="10"/>
  <c r="J68" i="10"/>
  <c r="J34" i="10"/>
  <c r="J14" i="10"/>
  <c r="J31" i="10"/>
  <c r="J48" i="10"/>
  <c r="J64" i="10"/>
  <c r="J37" i="10"/>
  <c r="J33" i="10"/>
  <c r="J61" i="10"/>
  <c r="J35" i="10"/>
  <c r="J53" i="10"/>
  <c r="J50" i="10"/>
  <c r="J15" i="10"/>
  <c r="J49" i="10"/>
  <c r="J38" i="10"/>
  <c r="J57" i="10"/>
  <c r="J20" i="10"/>
  <c r="J36" i="10"/>
  <c r="J54" i="10"/>
  <c r="J17" i="10"/>
  <c r="J60" i="10"/>
  <c r="J23" i="10"/>
  <c r="J39" i="10"/>
  <c r="J58" i="10"/>
  <c r="J12" i="10"/>
  <c r="J29" i="10"/>
  <c r="J46" i="10"/>
  <c r="J63" i="10"/>
  <c r="J43" i="10"/>
  <c r="J21" i="10"/>
  <c r="J55" i="10"/>
  <c r="J18" i="10"/>
  <c r="J16" i="10"/>
  <c r="J32" i="10"/>
  <c r="J22" i="10"/>
  <c r="J42" i="10"/>
  <c r="I26" i="10"/>
  <c r="I43" i="10"/>
  <c r="I61" i="10"/>
  <c r="I17" i="10"/>
  <c r="I52" i="10"/>
  <c r="I35" i="10"/>
  <c r="I10" i="10"/>
  <c r="I27" i="10"/>
  <c r="I44" i="10"/>
  <c r="I62" i="10"/>
  <c r="I23" i="10"/>
  <c r="I58" i="10"/>
  <c r="I41" i="10"/>
  <c r="I14" i="10"/>
  <c r="I31" i="10"/>
  <c r="I48" i="10"/>
  <c r="I67" i="10"/>
  <c r="I28" i="10"/>
  <c r="I42" i="10"/>
  <c r="I15" i="10"/>
  <c r="I32" i="10"/>
  <c r="I49" i="10"/>
  <c r="I63" i="10"/>
  <c r="I29" i="10"/>
  <c r="I47" i="10"/>
  <c r="I20" i="10"/>
  <c r="I36" i="10"/>
  <c r="I54" i="10"/>
  <c r="I68" i="10"/>
  <c r="I34" i="10"/>
  <c r="I13" i="10"/>
  <c r="I53" i="10"/>
  <c r="I16" i="10"/>
  <c r="I33" i="10"/>
  <c r="I50" i="10"/>
  <c r="I64" i="10"/>
  <c r="I39" i="10"/>
  <c r="I24" i="10"/>
  <c r="I59" i="10"/>
  <c r="I21" i="10"/>
  <c r="I37" i="10"/>
  <c r="I55" i="10"/>
  <c r="I12" i="10"/>
  <c r="I45" i="10"/>
  <c r="I25" i="10"/>
  <c r="I60" i="10"/>
  <c r="I22" i="10"/>
  <c r="I38" i="10"/>
  <c r="I57" i="10"/>
  <c r="I11" i="10"/>
  <c r="I46" i="10"/>
  <c r="I30" i="10"/>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56" i="10" l="1"/>
  <c r="L56" i="10"/>
  <c r="K40" i="10"/>
  <c r="M40" i="10"/>
  <c r="L40" i="10"/>
  <c r="L65" i="10"/>
  <c r="L66" i="10"/>
  <c r="I69" i="10"/>
  <c r="K66" i="10"/>
  <c r="M65" i="10"/>
  <c r="K65" i="10"/>
  <c r="M19" i="10"/>
  <c r="L19" i="10"/>
  <c r="M51" i="10"/>
  <c r="K51" i="10"/>
  <c r="L51" i="10"/>
  <c r="M11" i="10"/>
  <c r="M15" i="10"/>
  <c r="M20" i="10"/>
  <c r="M24" i="10"/>
  <c r="M28" i="10"/>
  <c r="M32" i="10"/>
  <c r="M36" i="10"/>
  <c r="M41" i="10"/>
  <c r="M45" i="10"/>
  <c r="M49" i="10"/>
  <c r="M54" i="10"/>
  <c r="M59" i="10"/>
  <c r="M63" i="10"/>
  <c r="M67" i="10"/>
  <c r="M23" i="10"/>
  <c r="M39" i="10"/>
  <c r="M53" i="10"/>
  <c r="M12" i="10"/>
  <c r="M16" i="10"/>
  <c r="M21" i="10"/>
  <c r="M25" i="10"/>
  <c r="M29" i="10"/>
  <c r="M33" i="10"/>
  <c r="M37" i="10"/>
  <c r="M42" i="10"/>
  <c r="M46" i="10"/>
  <c r="M50" i="10"/>
  <c r="M55" i="10"/>
  <c r="M60" i="10"/>
  <c r="M64" i="10"/>
  <c r="M68" i="10"/>
  <c r="M27" i="10"/>
  <c r="M35" i="10"/>
  <c r="M58" i="10"/>
  <c r="M13" i="10"/>
  <c r="M17" i="10"/>
  <c r="M22" i="10"/>
  <c r="M26" i="10"/>
  <c r="M30" i="10"/>
  <c r="M34" i="10"/>
  <c r="M38" i="10"/>
  <c r="M43" i="10"/>
  <c r="M47" i="10"/>
  <c r="M52" i="10"/>
  <c r="M57" i="10"/>
  <c r="M61" i="10"/>
  <c r="M66" i="10"/>
  <c r="M10" i="10"/>
  <c r="M14" i="10"/>
  <c r="M31" i="10"/>
  <c r="M44" i="10"/>
  <c r="M48" i="10"/>
  <c r="M62" i="10"/>
  <c r="L12" i="10"/>
  <c r="L29" i="10"/>
  <c r="L46" i="10"/>
  <c r="L17" i="10"/>
  <c r="L34" i="10"/>
  <c r="L52" i="10"/>
  <c r="L68" i="10"/>
  <c r="L30" i="10"/>
  <c r="L67" i="10"/>
  <c r="L45" i="10"/>
  <c r="L15" i="10"/>
  <c r="L32" i="10"/>
  <c r="L49" i="10"/>
  <c r="L53" i="10"/>
  <c r="L23" i="10"/>
  <c r="L39" i="10"/>
  <c r="L58" i="10"/>
  <c r="L42" i="10"/>
  <c r="L13" i="10"/>
  <c r="L38" i="10"/>
  <c r="L11" i="10"/>
  <c r="L28" i="10"/>
  <c r="L47" i="10"/>
  <c r="L21" i="10"/>
  <c r="L37" i="10"/>
  <c r="L55" i="10"/>
  <c r="L64" i="10"/>
  <c r="L26" i="10"/>
  <c r="L43" i="10"/>
  <c r="L61" i="10"/>
  <c r="L50" i="10"/>
  <c r="L44" i="10"/>
  <c r="L16" i="10"/>
  <c r="L33" i="10"/>
  <c r="L10" i="10"/>
  <c r="L62" i="10"/>
  <c r="L24" i="10"/>
  <c r="L41" i="10"/>
  <c r="L59" i="10"/>
  <c r="L14" i="10"/>
  <c r="L31" i="10"/>
  <c r="L48" i="10"/>
  <c r="L63" i="10"/>
  <c r="L60" i="10"/>
  <c r="L27" i="10"/>
  <c r="L57" i="10"/>
  <c r="L20" i="10"/>
  <c r="L36" i="10"/>
  <c r="L22" i="10"/>
  <c r="L25" i="10"/>
  <c r="L35" i="10"/>
  <c r="L54" i="10"/>
  <c r="K60" i="10"/>
  <c r="K24" i="10"/>
  <c r="K34" i="10"/>
  <c r="K63" i="10"/>
  <c r="K48" i="10"/>
  <c r="K27" i="10"/>
  <c r="K25" i="10"/>
  <c r="K39" i="10"/>
  <c r="K68" i="10"/>
  <c r="K49" i="10"/>
  <c r="K31" i="10"/>
  <c r="K23" i="10"/>
  <c r="K10" i="10"/>
  <c r="K61" i="10"/>
  <c r="K30" i="10"/>
  <c r="K38" i="10"/>
  <c r="K45" i="10"/>
  <c r="K21" i="10"/>
  <c r="K64" i="10"/>
  <c r="K53" i="10"/>
  <c r="K54" i="10"/>
  <c r="K18" i="10"/>
  <c r="K32" i="10"/>
  <c r="K28" i="10"/>
  <c r="K14" i="10"/>
  <c r="K62" i="10"/>
  <c r="K35" i="10"/>
  <c r="K43" i="10"/>
  <c r="K11" i="10"/>
  <c r="K55" i="10"/>
  <c r="K33" i="10"/>
  <c r="K20" i="10"/>
  <c r="K42" i="10"/>
  <c r="K58" i="10"/>
  <c r="K17" i="10"/>
  <c r="K57" i="10"/>
  <c r="K37" i="10"/>
  <c r="K16" i="10"/>
  <c r="K47" i="10"/>
  <c r="K46" i="10"/>
  <c r="K22" i="10"/>
  <c r="K12" i="10"/>
  <c r="K59" i="10"/>
  <c r="K50" i="10"/>
  <c r="K13" i="10"/>
  <c r="K36" i="10"/>
  <c r="K29" i="10"/>
  <c r="K15" i="10"/>
  <c r="K67" i="10"/>
  <c r="K41" i="10"/>
  <c r="K44" i="10"/>
  <c r="K52" i="10"/>
  <c r="K26" i="10"/>
  <c r="M9" i="10"/>
  <c r="J9" i="10"/>
  <c r="L9" i="10"/>
  <c r="N56" i="10" l="1"/>
  <c r="O56" i="10"/>
  <c r="N40" i="10"/>
  <c r="O40" i="10"/>
  <c r="N16" i="10"/>
  <c r="O65" i="10"/>
  <c r="N68" i="10"/>
  <c r="N65" i="10"/>
  <c r="O19" i="10"/>
  <c r="N43" i="10"/>
  <c r="N67" i="10"/>
  <c r="N38" i="10"/>
  <c r="N58" i="10"/>
  <c r="N49" i="10"/>
  <c r="N46" i="10"/>
  <c r="N35" i="10"/>
  <c r="N63" i="10"/>
  <c r="N17" i="10"/>
  <c r="N41" i="10"/>
  <c r="N19" i="10"/>
  <c r="N51" i="10"/>
  <c r="O51" i="10"/>
  <c r="N64" i="10"/>
  <c r="N15" i="10"/>
  <c r="N12" i="10"/>
  <c r="N22" i="10"/>
  <c r="N28" i="10"/>
  <c r="N42" i="10"/>
  <c r="N53" i="10"/>
  <c r="N45" i="10"/>
  <c r="N11" i="10"/>
  <c r="N60" i="10"/>
  <c r="N25" i="10"/>
  <c r="N57" i="10"/>
  <c r="N48" i="10"/>
  <c r="N33" i="10"/>
  <c r="N50" i="10"/>
  <c r="O23" i="10"/>
  <c r="O34" i="10"/>
  <c r="O55" i="10"/>
  <c r="O53" i="10"/>
  <c r="O45" i="10"/>
  <c r="O63" i="10"/>
  <c r="O38" i="10"/>
  <c r="O37" i="10"/>
  <c r="O18" i="10"/>
  <c r="O29" i="10"/>
  <c r="O25" i="10"/>
  <c r="O66" i="10"/>
  <c r="O47" i="10"/>
  <c r="O30" i="10"/>
  <c r="O13" i="10"/>
  <c r="O50" i="10"/>
  <c r="O36" i="10"/>
  <c r="O20" i="10"/>
  <c r="O15" i="10"/>
  <c r="N14" i="10"/>
  <c r="N37" i="10"/>
  <c r="N23" i="10"/>
  <c r="O52" i="10"/>
  <c r="O17" i="10"/>
  <c r="O27" i="10"/>
  <c r="O21" i="10"/>
  <c r="O39" i="10"/>
  <c r="O41" i="10"/>
  <c r="O24" i="10"/>
  <c r="O62" i="10"/>
  <c r="O61" i="10"/>
  <c r="O43" i="10"/>
  <c r="O26" i="10"/>
  <c r="O58" i="10"/>
  <c r="O46" i="10"/>
  <c r="O12" i="10"/>
  <c r="O32" i="10"/>
  <c r="O68" i="10"/>
  <c r="O16" i="10"/>
  <c r="O33" i="10"/>
  <c r="O57" i="10"/>
  <c r="O42" i="10"/>
  <c r="O28" i="10"/>
  <c r="O64" i="10"/>
  <c r="O48" i="10"/>
  <c r="N27" i="10"/>
  <c r="N24" i="10"/>
  <c r="N61" i="10"/>
  <c r="N55" i="10"/>
  <c r="N59" i="10"/>
  <c r="N21" i="10"/>
  <c r="N39" i="10"/>
  <c r="N32" i="10"/>
  <c r="N29" i="10"/>
  <c r="N31" i="10"/>
  <c r="N47" i="10"/>
  <c r="N13" i="10"/>
  <c r="N66" i="10"/>
  <c r="N54" i="10"/>
  <c r="N36" i="10"/>
  <c r="N62" i="10"/>
  <c r="N44" i="10"/>
  <c r="N52" i="10"/>
  <c r="N20" i="10"/>
  <c r="N10" i="10"/>
  <c r="N26" i="10"/>
  <c r="N30" i="10"/>
  <c r="N34" i="10"/>
  <c r="O60" i="10"/>
  <c r="O44" i="10"/>
  <c r="O67" i="10"/>
  <c r="O59" i="10"/>
  <c r="O22" i="10"/>
  <c r="O11" i="10"/>
  <c r="O35" i="10"/>
  <c r="O14" i="10"/>
  <c r="O54" i="10"/>
  <c r="O10" i="10"/>
  <c r="O31" i="10"/>
  <c r="O49" i="10"/>
  <c r="L69" i="10"/>
  <c r="O9" i="10"/>
  <c r="N9" i="10"/>
  <c r="K9" i="10"/>
  <c r="J69" i="10"/>
  <c r="M69" i="10"/>
  <c r="O69" i="10" l="1"/>
  <c r="N69" i="10"/>
  <c r="K6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t>
        </r>
      </text>
    </comment>
    <comment ref="B18"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54" authorId="0" shapeId="0" xr:uid="{00000000-0006-0000-0700-000003000000}">
      <text>
        <r>
          <rPr>
            <b/>
            <sz val="9"/>
            <color indexed="81"/>
            <rFont val="Tahoma"/>
            <family val="2"/>
          </rPr>
          <t>BVL:</t>
        </r>
        <r>
          <rPr>
            <sz val="9"/>
            <color indexed="81"/>
            <rFont val="Tahoma"/>
            <family val="2"/>
          </rPr>
          <t xml:space="preserve">
ANTES 490016</t>
        </r>
      </text>
    </comment>
    <comment ref="C68"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<sst xmlns="http://schemas.openxmlformats.org/spreadsheetml/2006/main" count="687" uniqueCount="446">
  <si>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</si>
  <si>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</si>
  <si>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</si>
  <si>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</si>
  <si>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</si>
  <si>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</si>
  <si>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</si>
  <si>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</si>
  <si>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</si>
  <si>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</si>
  <si>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</si>
  <si>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</si>
  <si>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</si>
  <si>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</si>
  <si>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</si>
  <si>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</si>
  <si>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</si>
  <si>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</si>
  <si>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</si>
  <si>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</si>
  <si>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</si>
  <si>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</si>
  <si>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</si>
  <si>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</si>
  <si>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</si>
  <si>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</si>
  <si>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</si>
  <si>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</si>
  <si>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</si>
  <si>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</si>
  <si>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</si>
  <si>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</si>
  <si>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</si>
  <si>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</si>
  <si>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</si>
  <si>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</si>
  <si>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</si>
  <si>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</si>
  <si>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</si>
  <si>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</si>
  <si>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</si>
  <si>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</si>
  <si>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</si>
  <si>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</si>
  <si>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</si>
  <si>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</si>
  <si>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</si>
  <si>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</si>
  <si>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</si>
  <si>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</si>
  <si>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</si>
  <si>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</si>
  <si>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</si>
  <si>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</si>
  <si>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</si>
  <si>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</si>
  <si>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</si>
  <si>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</si>
  <si>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</si>
  <si>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</si>
  <si>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</si>
  <si>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</si>
  <si>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</si>
  <si>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</si>
  <si>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</si>
  <si>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</si>
  <si>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</si>
  <si>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</si>
  <si>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</si>
  <si>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</si>
  <si>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</si>
  <si>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</si>
  <si>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</si>
  <si>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</si>
  <si>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</si>
  <si>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</si>
  <si>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</si>
  <si>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</si>
  <si>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</si>
  <si>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</si>
  <si>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</si>
  <si>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</si>
  <si>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</si>
  <si>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</si>
  <si>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</si>
  <si>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</si>
  <si>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</si>
  <si>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</si>
  <si>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</si>
  <si>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</si>
  <si>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</si>
  <si>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</si>
  <si>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</si>
  <si>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</si>
  <si>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</si>
  <si>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</si>
  <si>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</si>
  <si>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</si>
  <si>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</si>
  <si>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</si>
  <si>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</si>
  <si>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</si>
  <si>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</si>
  <si>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</si>
  <si>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</si>
  <si>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</si>
  <si>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</si>
  <si>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</si>
  <si>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</si>
  <si>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</si>
  <si>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</si>
  <si>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</si>
  <si>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</si>
  <si>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</si>
  <si>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</si>
  <si>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</si>
  <si>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</si>
  <si>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</si>
  <si>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</si>
  <si>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</si>
  <si>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</si>
  <si>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</si>
  <si>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</si>
  <si>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</si>
  <si>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</si>
  <si>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</si>
  <si>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</si>
  <si>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</si>
  <si>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</si>
  <si>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</si>
  <si>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</si>
  <si>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</si>
  <si>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</si>
  <si>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</si>
  <si>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</si>
  <si>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</si>
  <si>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</si>
  <si>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</si>
  <si>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</si>
  <si>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</si>
  <si>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</si>
  <si>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</si>
  <si>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</si>
  <si>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</si>
  <si>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</si>
  <si>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</si>
  <si>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</si>
  <si>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</si>
  <si>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</si>
  <si>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</si>
  <si>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</si>
  <si>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</si>
  <si>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</si>
  <si>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</si>
  <si>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</si>
  <si>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</si>
  <si>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</si>
  <si>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</si>
  <si>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</si>
  <si>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</si>
  <si>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</si>
  <si>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</si>
  <si>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</si>
  <si>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</si>
  <si>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</si>
  <si>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</si>
  <si>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</si>
  <si>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</si>
  <si>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</si>
  <si>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</si>
  <si>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</si>
  <si>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</si>
  <si>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</si>
  <si>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</si>
  <si>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</si>
  <si>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001JE00604</t>
  </si>
  <si>
    <t>097JE00534</t>
  </si>
  <si>
    <t>014JE00446</t>
  </si>
  <si>
    <t>029JE03241</t>
  </si>
  <si>
    <t>007JE00605</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</si>
  <si>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</si>
  <si>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</si>
  <si>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</si>
  <si>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</si>
  <si>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</si>
  <si>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</si>
  <si>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</si>
  <si>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</si>
  <si>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</si>
  <si>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</si>
  <si>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</si>
  <si>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</si>
  <si>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</si>
  <si>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</si>
  <si>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</si>
  <si>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</si>
  <si>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</si>
  <si>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</si>
  <si>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</si>
  <si>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</si>
  <si>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</si>
  <si>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</si>
  <si>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</si>
  <si>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</si>
  <si>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</si>
  <si>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</si>
  <si>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</si>
  <si>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</si>
  <si>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</si>
  <si>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</si>
  <si>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</si>
  <si>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</si>
  <si>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</si>
  <si>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</si>
  <si>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</si>
  <si>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</si>
  <si>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</si>
  <si>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</si>
  <si>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</si>
  <si>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</si>
  <si>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</si>
  <si>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</si>
  <si>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</si>
  <si>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</si>
  <si>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</si>
  <si>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</si>
  <si>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</si>
  <si>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</si>
  <si>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</si>
  <si>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</si>
  <si>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</si>
  <si>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</si>
  <si>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</si>
  <si>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</si>
  <si>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</si>
  <si>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</si>
  <si>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</si>
  <si>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</si>
  <si>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</si>
  <si>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</si>
  <si>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</si>
  <si>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</si>
  <si>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</si>
  <si>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</si>
  <si>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</si>
  <si>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</si>
  <si>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</si>
  <si>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</si>
  <si>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</si>
  <si>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</si>
  <si>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</si>
  <si>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</si>
  <si>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</si>
  <si>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</si>
  <si>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</si>
  <si>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</si>
  <si>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</si>
  <si>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</si>
  <si>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</si>
  <si>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</si>
  <si>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</si>
  <si>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</si>
  <si>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</si>
  <si>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</si>
  <si>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</si>
  <si>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</si>
  <si>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</si>
  <si>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</si>
  <si>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</si>
  <si>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</si>
  <si>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</si>
  <si>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</si>
  <si>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</si>
  <si>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</si>
  <si>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</si>
  <si>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</si>
  <si>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</si>
  <si>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</si>
  <si>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</si>
  <si>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</si>
  <si>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</si>
  <si>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</si>
  <si>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</si>
  <si>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</si>
  <si>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</si>
  <si>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</si>
  <si>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</si>
  <si>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</si>
  <si>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</si>
  <si>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014JE00374</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</si>
  <si>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</si>
  <si>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</si>
  <si>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</si>
  <si>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</si>
  <si>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</si>
  <si>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</si>
  <si>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</si>
  <si>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</si>
  <si>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</si>
  <si>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</si>
  <si>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</si>
  <si>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</si>
  <si>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</si>
  <si>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</si>
  <si>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014HO05394</t>
  </si>
  <si>
    <t>014JE00408</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</si>
  <si>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</si>
  <si>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</si>
  <si>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</si>
  <si>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</si>
  <si>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</si>
  <si>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</si>
  <si>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</si>
  <si>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</si>
  <si>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</si>
  <si>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</si>
  <si>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</si>
  <si>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</si>
  <si>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</si>
  <si>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</si>
  <si>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</si>
  <si>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</si>
  <si>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</si>
  <si>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</si>
  <si>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</si>
  <si>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</si>
  <si>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014JE00533</t>
  </si>
  <si>
    <t>001JE00672</t>
  </si>
  <si>
    <t>001JE00576</t>
  </si>
  <si>
    <t>014JE00576</t>
  </si>
  <si>
    <t>001JE00711</t>
  </si>
  <si>
    <t>029JE03314</t>
  </si>
  <si>
    <t>LA JUANITA</t>
  </si>
  <si>
    <t>HACIENDA CHICUA S.A.</t>
  </si>
  <si>
    <t>HCA</t>
  </si>
  <si>
    <t>GABRIEL ANTONIO PANIAGUA LEDEZ</t>
  </si>
  <si>
    <t>GABRIEL PANIAGUA LEDEZMA</t>
  </si>
  <si>
    <t>FINCA XINIA</t>
  </si>
  <si>
    <t>FXG</t>
  </si>
  <si>
    <t>LA FLORY</t>
  </si>
  <si>
    <t>JORGE EDUARDO VARGAS ALFARO</t>
  </si>
  <si>
    <t>FLF</t>
  </si>
  <si>
    <t>XINIA GOMEZ</t>
  </si>
  <si>
    <t>FGP</t>
  </si>
  <si>
    <t>001HO06827</t>
  </si>
  <si>
    <t>014HO04099</t>
  </si>
  <si>
    <t>007JE00730</t>
  </si>
  <si>
    <t>7J798</t>
  </si>
  <si>
    <t>HACIENDA RENOLGA S.A.</t>
  </si>
  <si>
    <t>OLGA COZZA DE PICADO</t>
  </si>
  <si>
    <t>REN</t>
  </si>
  <si>
    <t>CAMPO LINDO</t>
  </si>
  <si>
    <t>LUIS DIEGO MONTERO</t>
  </si>
  <si>
    <t>HCL</t>
  </si>
  <si>
    <t>001HO08778</t>
  </si>
  <si>
    <t>200HO00528</t>
  </si>
  <si>
    <t>001HO10404</t>
  </si>
  <si>
    <t>001HO10061</t>
  </si>
  <si>
    <t>FERNANDO CHAVARRIA</t>
  </si>
  <si>
    <t>HRV</t>
  </si>
  <si>
    <t>HQU</t>
  </si>
  <si>
    <t>QUINTAGUA</t>
  </si>
  <si>
    <t>DANILO CHAVERRI</t>
  </si>
  <si>
    <t>ANA ISABEL ROJAS ZUÑIGA</t>
  </si>
  <si>
    <t>007HO09441</t>
  </si>
  <si>
    <t>007HO09420</t>
  </si>
  <si>
    <t>029HO13226</t>
  </si>
  <si>
    <t>097HO08729</t>
  </si>
  <si>
    <t>014JE00415</t>
  </si>
  <si>
    <t>014JE00484</t>
  </si>
  <si>
    <t>147JE06173</t>
  </si>
  <si>
    <t>VACA</t>
  </si>
  <si>
    <t>CHECK</t>
  </si>
  <si>
    <t>007HO10228</t>
  </si>
  <si>
    <t>007HO11314</t>
  </si>
  <si>
    <t>007HO08221</t>
  </si>
  <si>
    <t>014HO05560</t>
  </si>
  <si>
    <t>122JE05198</t>
  </si>
  <si>
    <t>200JE00404</t>
  </si>
  <si>
    <t>7J1089</t>
  </si>
  <si>
    <t>Nubes de La Chonta</t>
  </si>
  <si>
    <t>AGT</t>
  </si>
  <si>
    <t>pegar fincas del archivo fincaselite actual para comparar y agregar las nuevas a la lista</t>
  </si>
  <si>
    <t>014HO06809</t>
  </si>
  <si>
    <t>007HO10606</t>
  </si>
  <si>
    <t>011HO08600</t>
  </si>
  <si>
    <t>014HO07090</t>
  </si>
  <si>
    <t>001HO10788</t>
  </si>
  <si>
    <t>007HO11754</t>
  </si>
  <si>
    <t>507H1219</t>
  </si>
  <si>
    <t>001HO10471</t>
  </si>
  <si>
    <t>029JE03510</t>
  </si>
  <si>
    <t>200JE00314</t>
  </si>
  <si>
    <t>HDA RANCHO VERDE JERSEY</t>
  </si>
  <si>
    <t>HDA RANCHO VERDE HOLSTEIN</t>
  </si>
  <si>
    <t>014HO06047</t>
  </si>
  <si>
    <t>029HO13363</t>
  </si>
  <si>
    <t>001HO10297</t>
  </si>
  <si>
    <t>007HO00812</t>
  </si>
  <si>
    <t>011HO10017</t>
  </si>
  <si>
    <t>250HO01131</t>
  </si>
  <si>
    <t>014HO05021</t>
  </si>
  <si>
    <t>014HO07381</t>
  </si>
  <si>
    <t>029HO11931</t>
  </si>
  <si>
    <t>014HO07420</t>
  </si>
  <si>
    <t>011HO08589</t>
  </si>
  <si>
    <t>029HO13070</t>
  </si>
  <si>
    <t>200HO03067</t>
  </si>
  <si>
    <t>001HO11511</t>
  </si>
  <si>
    <t>014JE00678</t>
  </si>
  <si>
    <t>007JE01038</t>
  </si>
  <si>
    <t>007JE00620</t>
  </si>
  <si>
    <t>007JE00860</t>
  </si>
  <si>
    <t>007JE01010</t>
  </si>
  <si>
    <t>007JE00780</t>
  </si>
  <si>
    <t>007JE00886</t>
  </si>
  <si>
    <t>007HO12198</t>
  </si>
  <si>
    <t>011HO07871</t>
  </si>
  <si>
    <t>200HO03467</t>
  </si>
  <si>
    <t>029HO13426</t>
  </si>
  <si>
    <t>014HO03831</t>
  </si>
  <si>
    <t>007HO08165</t>
  </si>
  <si>
    <t>180HO03050</t>
  </si>
  <si>
    <t>029HO11214</t>
  </si>
  <si>
    <t>011HO11027</t>
  </si>
  <si>
    <t>007HO06512</t>
  </si>
  <si>
    <t>014HO04670</t>
  </si>
  <si>
    <t>001JE00791</t>
  </si>
  <si>
    <t>007JE00762</t>
  </si>
  <si>
    <t>014JE00605</t>
  </si>
  <si>
    <t>007JE01067</t>
  </si>
  <si>
    <t>007JE01221</t>
  </si>
  <si>
    <t>014JE00600</t>
  </si>
  <si>
    <t>014JE00648</t>
  </si>
  <si>
    <t>505JE00121</t>
  </si>
  <si>
    <t>029JE03301</t>
  </si>
  <si>
    <t>11J1054</t>
  </si>
  <si>
    <t>007JE00778</t>
  </si>
  <si>
    <t>007JE01206</t>
  </si>
  <si>
    <t>LAS TORRES</t>
  </si>
  <si>
    <t>MARIO BLANCO CUBILLO</t>
  </si>
  <si>
    <t>FLT</t>
  </si>
  <si>
    <t>FMA</t>
  </si>
  <si>
    <t>FINCA MANRIQUE ARIAS</t>
  </si>
  <si>
    <t>MANRIQUE ARIAS</t>
  </si>
  <si>
    <t>99258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</si>
</sst>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0"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0">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166" fontId="20" fillId="0" borderId="0" xfId="33" applyNumberFormat="1" applyFont="1" applyFill="1" applyAlignment="1">
      <alignment horizontal="left" vertical="top" wrapText="1"/>
    </xf>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71"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72"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tabSelected="1" workbookViewId="0">
      <selection activeCell="C12" sqref="C12"/>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283</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284</v>
      </c>
      <c r="C6" s="131"/>
      <c r="D6" s="131"/>
      <c r="E6" s="131"/>
      <c r="F6" s="131"/>
      <c r="G6" s="131"/>
      <c r="H6" s="131"/>
      <c r="I6" s="131"/>
      <c r="J6" s="131"/>
      <c r="K6" s="132"/>
      <c r="S6" s="144"/>
      <c r="T6" s="144"/>
      <c r="U6" s="144"/>
      <c r="V6" s="144"/>
      <c r="W6" s="144"/>
      <c r="X6" s="144"/>
    </row>
    <row r="7" spans="1:24" s="126" customFormat="1" x14ac:dyDescent="0.25">
      <c r="A7" s="125"/>
      <c r="B7" s="135" t="s">
        <v>17</v>
      </c>
      <c r="C7" s="30" t="s">
        <v>285</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276</v>
      </c>
      <c r="C9" s="131"/>
      <c r="D9" s="131"/>
      <c r="E9" s="131"/>
      <c r="F9" s="131"/>
      <c r="G9" s="131"/>
      <c r="H9" s="131"/>
      <c r="I9" s="131"/>
      <c r="J9" s="131"/>
      <c r="K9" s="132"/>
      <c r="S9" s="144"/>
      <c r="T9" s="144"/>
      <c r="U9" s="144"/>
      <c r="V9" s="144"/>
      <c r="W9" s="144"/>
      <c r="X9" s="144"/>
    </row>
    <row r="10" spans="1:24" s="126" customFormat="1" x14ac:dyDescent="0.25">
      <c r="A10" s="125"/>
      <c r="B10" s="135" t="s">
        <v>17</v>
      </c>
      <c r="C10" s="136" t="s">
        <v>277</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278</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275</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279</v>
      </c>
      <c r="D18" s="131"/>
      <c r="E18" s="131"/>
      <c r="F18" s="131"/>
      <c r="G18" s="131"/>
      <c r="H18" s="131"/>
      <c r="I18" s="131"/>
      <c r="J18" s="131"/>
      <c r="K18" s="132"/>
      <c r="S18" s="144"/>
      <c r="T18" s="144"/>
      <c r="U18" s="144"/>
      <c r="V18" s="144"/>
      <c r="W18" s="144"/>
      <c r="X18" s="144"/>
    </row>
    <row r="19" spans="1:24" s="126" customFormat="1" x14ac:dyDescent="0.25">
      <c r="A19" s="125"/>
      <c r="B19" s="138"/>
      <c r="C19" s="131" t="s">
        <v>286</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280</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281</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282</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279</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287</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104</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109</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110</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128</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129</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111</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148</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159</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112</v>
      </c>
      <c r="B43" s="3"/>
      <c r="C43" s="3"/>
      <c r="D43" s="11"/>
      <c r="E43" s="15"/>
      <c r="F43" s="15"/>
      <c r="G43" s="15"/>
      <c r="H43" s="15"/>
      <c r="I43" s="15">
        <v>233.7</v>
      </c>
      <c r="J43" s="15"/>
      <c r="K43" s="15"/>
      <c r="L43" s="7">
        <v>233.7</v>
      </c>
    </row>
    <row r="44" spans="1:12" x14ac:dyDescent="0.2">
      <c r="A44" s="2">
        <v>88171</v>
      </c>
      <c r="B44" s="2">
        <v>3600001</v>
      </c>
      <c r="C44" s="2" t="s">
        <v>106</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113</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169</v>
      </c>
      <c r="C48" s="3"/>
      <c r="D48" s="11"/>
      <c r="E48" s="15"/>
      <c r="F48" s="15"/>
      <c r="G48" s="15"/>
      <c r="H48" s="15"/>
      <c r="I48" s="15">
        <v>228.7</v>
      </c>
      <c r="J48" s="15"/>
      <c r="K48" s="15"/>
      <c r="L48" s="7">
        <v>228.7</v>
      </c>
    </row>
    <row r="49" spans="1:12" x14ac:dyDescent="0.2">
      <c r="A49" s="2" t="s">
        <v>170</v>
      </c>
      <c r="B49" s="3"/>
      <c r="C49" s="3"/>
      <c r="D49" s="11"/>
      <c r="E49" s="15"/>
      <c r="F49" s="15"/>
      <c r="G49" s="15"/>
      <c r="H49" s="15"/>
      <c r="I49" s="15">
        <v>228.7</v>
      </c>
      <c r="J49" s="15"/>
      <c r="K49" s="15"/>
      <c r="L49" s="7">
        <v>228.7</v>
      </c>
    </row>
    <row r="50" spans="1:12" x14ac:dyDescent="0.2">
      <c r="A50" s="2">
        <v>96180</v>
      </c>
      <c r="B50" s="2">
        <v>3600001</v>
      </c>
      <c r="C50" s="2" t="s">
        <v>88</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89</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173</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114</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95</v>
      </c>
      <c r="B61" s="3"/>
      <c r="C61" s="3"/>
      <c r="D61" s="11"/>
      <c r="E61" s="15"/>
      <c r="F61" s="15">
        <v>307.5</v>
      </c>
      <c r="G61" s="15"/>
      <c r="H61" s="15"/>
      <c r="I61" s="15"/>
      <c r="J61" s="15"/>
      <c r="K61" s="15"/>
      <c r="L61" s="7">
        <v>307.5</v>
      </c>
    </row>
    <row r="62" spans="1:12" x14ac:dyDescent="0.2">
      <c r="A62" s="2">
        <v>93870</v>
      </c>
      <c r="B62" s="2">
        <v>2840001</v>
      </c>
      <c r="C62" s="2" t="s">
        <v>88</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97</v>
      </c>
      <c r="B64" s="3"/>
      <c r="C64" s="3"/>
      <c r="D64" s="11"/>
      <c r="E64" s="15">
        <v>230.1</v>
      </c>
      <c r="F64" s="15"/>
      <c r="G64" s="15"/>
      <c r="H64" s="15"/>
      <c r="I64" s="15"/>
      <c r="J64" s="15"/>
      <c r="K64" s="15"/>
      <c r="L64" s="7">
        <v>230.1</v>
      </c>
    </row>
    <row r="65" spans="1:12" x14ac:dyDescent="0.2">
      <c r="A65" s="2">
        <v>91234</v>
      </c>
      <c r="B65" s="2">
        <v>106500002</v>
      </c>
      <c r="C65" s="2" t="s">
        <v>92</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98</v>
      </c>
      <c r="B67" s="3"/>
      <c r="C67" s="3"/>
      <c r="D67" s="11"/>
      <c r="E67" s="15">
        <v>236.4</v>
      </c>
      <c r="F67" s="15"/>
      <c r="G67" s="15"/>
      <c r="H67" s="15"/>
      <c r="I67" s="15"/>
      <c r="J67" s="15"/>
      <c r="K67" s="15"/>
      <c r="L67" s="7">
        <v>236.4</v>
      </c>
    </row>
    <row r="68" spans="1:12" x14ac:dyDescent="0.2">
      <c r="A68" s="2">
        <v>93864</v>
      </c>
      <c r="B68" s="2">
        <v>2840001</v>
      </c>
      <c r="C68" s="2" t="s">
        <v>88</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99</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166</v>
      </c>
      <c r="B73" s="3"/>
      <c r="C73" s="3"/>
      <c r="D73" s="11"/>
      <c r="E73" s="15"/>
      <c r="F73" s="15"/>
      <c r="G73" s="15"/>
      <c r="H73" s="15">
        <v>231.4</v>
      </c>
      <c r="I73" s="15"/>
      <c r="J73" s="15"/>
      <c r="K73" s="15"/>
      <c r="L73" s="7">
        <v>231.4</v>
      </c>
    </row>
    <row r="74" spans="1:12" x14ac:dyDescent="0.2">
      <c r="A74" s="2">
        <v>79978</v>
      </c>
      <c r="B74" s="2">
        <v>180001</v>
      </c>
      <c r="C74" s="2" t="s">
        <v>93</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100</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101</v>
      </c>
      <c r="B79" s="3"/>
      <c r="C79" s="3"/>
      <c r="D79" s="11"/>
      <c r="E79" s="15"/>
      <c r="F79" s="15"/>
      <c r="G79" s="15"/>
      <c r="H79" s="15"/>
      <c r="I79" s="15">
        <v>229.5</v>
      </c>
      <c r="J79" s="15"/>
      <c r="K79" s="15"/>
      <c r="L79" s="7">
        <v>229.5</v>
      </c>
    </row>
    <row r="80" spans="1:12" x14ac:dyDescent="0.2">
      <c r="A80" s="2">
        <v>93003</v>
      </c>
      <c r="B80" s="2">
        <v>550003</v>
      </c>
      <c r="C80" s="2" t="s">
        <v>105</v>
      </c>
      <c r="D80" s="11"/>
      <c r="E80" s="15">
        <v>268.2</v>
      </c>
      <c r="F80" s="15"/>
      <c r="G80" s="15"/>
      <c r="H80" s="15"/>
      <c r="I80" s="15"/>
      <c r="J80" s="15"/>
      <c r="K80" s="15"/>
      <c r="L80" s="7">
        <v>268.2</v>
      </c>
    </row>
    <row r="81" spans="1:12" x14ac:dyDescent="0.2">
      <c r="A81" s="26"/>
      <c r="B81" s="2" t="s">
        <v>96</v>
      </c>
      <c r="C81" s="3"/>
      <c r="D81" s="11"/>
      <c r="E81" s="15">
        <v>268.2</v>
      </c>
      <c r="F81" s="15"/>
      <c r="G81" s="15"/>
      <c r="H81" s="15"/>
      <c r="I81" s="15"/>
      <c r="J81" s="15"/>
      <c r="K81" s="15"/>
      <c r="L81" s="7">
        <v>268.2</v>
      </c>
    </row>
    <row r="82" spans="1:12" x14ac:dyDescent="0.2">
      <c r="A82" s="2" t="s">
        <v>115</v>
      </c>
      <c r="B82" s="3"/>
      <c r="C82" s="3"/>
      <c r="D82" s="11"/>
      <c r="E82" s="15">
        <v>268.2</v>
      </c>
      <c r="F82" s="15"/>
      <c r="G82" s="15"/>
      <c r="H82" s="15"/>
      <c r="I82" s="15"/>
      <c r="J82" s="15"/>
      <c r="K82" s="15"/>
      <c r="L82" s="7">
        <v>268.2</v>
      </c>
    </row>
    <row r="83" spans="1:12" x14ac:dyDescent="0.2">
      <c r="A83" s="2">
        <v>96095</v>
      </c>
      <c r="B83" s="2">
        <v>102960001</v>
      </c>
      <c r="C83" s="2" t="s">
        <v>103</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116</v>
      </c>
      <c r="B85" s="3"/>
      <c r="C85" s="3"/>
      <c r="D85" s="11">
        <v>243.5</v>
      </c>
      <c r="E85" s="15"/>
      <c r="F85" s="15"/>
      <c r="G85" s="15"/>
      <c r="H85" s="15"/>
      <c r="I85" s="15"/>
      <c r="J85" s="15"/>
      <c r="K85" s="15"/>
      <c r="L85" s="7">
        <v>243.5</v>
      </c>
    </row>
    <row r="86" spans="1:12" x14ac:dyDescent="0.2">
      <c r="A86" s="2">
        <v>94635</v>
      </c>
      <c r="B86" s="2">
        <v>1890027</v>
      </c>
      <c r="C86" s="2" t="s">
        <v>107</v>
      </c>
      <c r="D86" s="11"/>
      <c r="E86" s="15"/>
      <c r="F86" s="15">
        <v>322.3</v>
      </c>
      <c r="G86" s="15"/>
      <c r="H86" s="15"/>
      <c r="I86" s="15"/>
      <c r="J86" s="15"/>
      <c r="K86" s="15"/>
      <c r="L86" s="7">
        <v>322.3</v>
      </c>
    </row>
    <row r="87" spans="1:12" x14ac:dyDescent="0.2">
      <c r="A87" s="26"/>
      <c r="B87" s="2" t="s">
        <v>117</v>
      </c>
      <c r="C87" s="3"/>
      <c r="D87" s="11"/>
      <c r="E87" s="15"/>
      <c r="F87" s="15">
        <v>322.3</v>
      </c>
      <c r="G87" s="15"/>
      <c r="H87" s="15"/>
      <c r="I87" s="15"/>
      <c r="J87" s="15"/>
      <c r="K87" s="15"/>
      <c r="L87" s="7">
        <v>322.3</v>
      </c>
    </row>
    <row r="88" spans="1:12" x14ac:dyDescent="0.2">
      <c r="A88" s="2" t="s">
        <v>118</v>
      </c>
      <c r="B88" s="3"/>
      <c r="C88" s="3"/>
      <c r="D88" s="11"/>
      <c r="E88" s="15"/>
      <c r="F88" s="15">
        <v>322.3</v>
      </c>
      <c r="G88" s="15"/>
      <c r="H88" s="15"/>
      <c r="I88" s="15"/>
      <c r="J88" s="15"/>
      <c r="K88" s="15"/>
      <c r="L88" s="7">
        <v>322.3</v>
      </c>
    </row>
    <row r="89" spans="1:12" x14ac:dyDescent="0.2">
      <c r="A89" s="2">
        <v>96215</v>
      </c>
      <c r="B89" s="2">
        <v>3600001</v>
      </c>
      <c r="C89" s="2" t="s">
        <v>108</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119</v>
      </c>
      <c r="B91" s="3"/>
      <c r="C91" s="3"/>
      <c r="D91" s="11">
        <v>234.7</v>
      </c>
      <c r="E91" s="15"/>
      <c r="F91" s="15"/>
      <c r="G91" s="15"/>
      <c r="H91" s="15"/>
      <c r="I91" s="15"/>
      <c r="J91" s="15"/>
      <c r="K91" s="15"/>
      <c r="L91" s="7">
        <v>234.7</v>
      </c>
    </row>
    <row r="92" spans="1:12" x14ac:dyDescent="0.2">
      <c r="A92" s="2">
        <v>96367</v>
      </c>
      <c r="B92" s="2">
        <v>106500002</v>
      </c>
      <c r="C92" s="2" t="s">
        <v>149</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164</v>
      </c>
      <c r="B94" s="3"/>
      <c r="C94" s="3"/>
      <c r="D94" s="11">
        <v>238.4</v>
      </c>
      <c r="E94" s="15"/>
      <c r="F94" s="15"/>
      <c r="G94" s="15"/>
      <c r="H94" s="15"/>
      <c r="I94" s="15"/>
      <c r="J94" s="15"/>
      <c r="K94" s="15"/>
      <c r="L94" s="7">
        <v>238.4</v>
      </c>
    </row>
    <row r="95" spans="1:12" x14ac:dyDescent="0.2">
      <c r="A95" s="2">
        <v>86741</v>
      </c>
      <c r="B95" s="2">
        <v>106500002</v>
      </c>
      <c r="C95" s="2" t="s">
        <v>107</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120</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172</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121</v>
      </c>
      <c r="B103" s="3"/>
      <c r="C103" s="3"/>
      <c r="D103" s="11"/>
      <c r="E103" s="15"/>
      <c r="F103" s="15"/>
      <c r="G103" s="15"/>
      <c r="H103" s="15">
        <v>230.8</v>
      </c>
      <c r="I103" s="15"/>
      <c r="J103" s="15"/>
      <c r="K103" s="15"/>
      <c r="L103" s="7">
        <v>230.8</v>
      </c>
    </row>
    <row r="104" spans="1:12" x14ac:dyDescent="0.2">
      <c r="A104" s="2">
        <v>98119</v>
      </c>
      <c r="B104" s="2">
        <v>3600001</v>
      </c>
      <c r="C104" s="2" t="s">
        <v>88</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130</v>
      </c>
      <c r="B106" s="3"/>
      <c r="C106" s="3"/>
      <c r="D106" s="11">
        <v>296</v>
      </c>
      <c r="E106" s="15"/>
      <c r="F106" s="15"/>
      <c r="G106" s="15"/>
      <c r="H106" s="15"/>
      <c r="I106" s="15"/>
      <c r="J106" s="15"/>
      <c r="K106" s="15"/>
      <c r="L106" s="7">
        <v>296</v>
      </c>
    </row>
    <row r="107" spans="1:12" x14ac:dyDescent="0.2">
      <c r="A107" s="2">
        <v>98130</v>
      </c>
      <c r="B107" s="2">
        <v>3600001</v>
      </c>
      <c r="C107" s="2" t="s">
        <v>125</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131</v>
      </c>
      <c r="B109" s="3"/>
      <c r="C109" s="3"/>
      <c r="D109" s="11">
        <v>225.9</v>
      </c>
      <c r="E109" s="15"/>
      <c r="F109" s="15"/>
      <c r="G109" s="15"/>
      <c r="H109" s="15"/>
      <c r="I109" s="15"/>
      <c r="J109" s="15"/>
      <c r="K109" s="15"/>
      <c r="L109" s="7">
        <v>225.9</v>
      </c>
    </row>
    <row r="110" spans="1:12" x14ac:dyDescent="0.2">
      <c r="A110" s="2">
        <v>98131</v>
      </c>
      <c r="B110" s="2">
        <v>3600001</v>
      </c>
      <c r="C110" s="2" t="s">
        <v>88</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132</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133</v>
      </c>
      <c r="B115" s="3"/>
      <c r="C115" s="3"/>
      <c r="D115" s="11"/>
      <c r="E115" s="15">
        <v>288.60000000000002</v>
      </c>
      <c r="F115" s="15"/>
      <c r="G115" s="15"/>
      <c r="H115" s="15"/>
      <c r="I115" s="15"/>
      <c r="J115" s="15"/>
      <c r="K115" s="15"/>
      <c r="L115" s="7">
        <v>288.60000000000002</v>
      </c>
    </row>
    <row r="116" spans="1:12" x14ac:dyDescent="0.2">
      <c r="A116" s="2">
        <v>90643</v>
      </c>
      <c r="B116" s="2">
        <v>550003</v>
      </c>
      <c r="C116" s="2" t="s">
        <v>126</v>
      </c>
      <c r="D116" s="11"/>
      <c r="E116" s="15"/>
      <c r="F116" s="15">
        <v>264.60000000000002</v>
      </c>
      <c r="G116" s="15"/>
      <c r="H116" s="15"/>
      <c r="I116" s="15"/>
      <c r="J116" s="15"/>
      <c r="K116" s="15"/>
      <c r="L116" s="7">
        <v>264.60000000000002</v>
      </c>
    </row>
    <row r="117" spans="1:12" x14ac:dyDescent="0.2">
      <c r="A117" s="26"/>
      <c r="B117" s="2" t="s">
        <v>96</v>
      </c>
      <c r="C117" s="3"/>
      <c r="D117" s="11"/>
      <c r="E117" s="15"/>
      <c r="F117" s="15">
        <v>264.60000000000002</v>
      </c>
      <c r="G117" s="15"/>
      <c r="H117" s="15"/>
      <c r="I117" s="15"/>
      <c r="J117" s="15"/>
      <c r="K117" s="15"/>
      <c r="L117" s="7">
        <v>264.60000000000002</v>
      </c>
    </row>
    <row r="118" spans="1:12" x14ac:dyDescent="0.2">
      <c r="A118" s="2" t="s">
        <v>134</v>
      </c>
      <c r="B118" s="3"/>
      <c r="C118" s="3"/>
      <c r="D118" s="11"/>
      <c r="E118" s="15"/>
      <c r="F118" s="15">
        <v>264.60000000000002</v>
      </c>
      <c r="G118" s="15"/>
      <c r="H118" s="15"/>
      <c r="I118" s="15"/>
      <c r="J118" s="15"/>
      <c r="K118" s="15"/>
      <c r="L118" s="7">
        <v>264.60000000000002</v>
      </c>
    </row>
    <row r="119" spans="1:12" x14ac:dyDescent="0.2">
      <c r="A119" s="2">
        <v>93439</v>
      </c>
      <c r="B119" s="2">
        <v>106500002</v>
      </c>
      <c r="C119" s="2" t="s">
        <v>124</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135</v>
      </c>
      <c r="B121" s="3"/>
      <c r="C121" s="3"/>
      <c r="D121" s="11"/>
      <c r="E121" s="15">
        <v>262.89999999999998</v>
      </c>
      <c r="F121" s="15"/>
      <c r="G121" s="15"/>
      <c r="H121" s="15"/>
      <c r="I121" s="15"/>
      <c r="J121" s="15"/>
      <c r="K121" s="15"/>
      <c r="L121" s="7">
        <v>262.89999999999998</v>
      </c>
    </row>
    <row r="122" spans="1:12" x14ac:dyDescent="0.2">
      <c r="A122" s="2">
        <v>98068</v>
      </c>
      <c r="B122" s="2">
        <v>106500002</v>
      </c>
      <c r="C122" s="2" t="s">
        <v>127</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136</v>
      </c>
      <c r="B124" s="3"/>
      <c r="C124" s="3"/>
      <c r="D124" s="11">
        <v>241.4</v>
      </c>
      <c r="E124" s="15"/>
      <c r="F124" s="15"/>
      <c r="G124" s="15"/>
      <c r="H124" s="15"/>
      <c r="I124" s="15"/>
      <c r="J124" s="15"/>
      <c r="K124" s="15"/>
      <c r="L124" s="7">
        <v>241.4</v>
      </c>
    </row>
    <row r="125" spans="1:12" x14ac:dyDescent="0.2">
      <c r="A125" s="2">
        <v>93440</v>
      </c>
      <c r="B125" s="2">
        <v>106500002</v>
      </c>
      <c r="C125" s="2" t="s">
        <v>124</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137</v>
      </c>
      <c r="B127" s="3"/>
      <c r="C127" s="3"/>
      <c r="D127" s="11"/>
      <c r="E127" s="15">
        <v>255.6</v>
      </c>
      <c r="F127" s="15"/>
      <c r="G127" s="15"/>
      <c r="H127" s="15"/>
      <c r="I127" s="15"/>
      <c r="J127" s="15"/>
      <c r="K127" s="15"/>
      <c r="L127" s="7">
        <v>255.6</v>
      </c>
    </row>
    <row r="128" spans="1:12" x14ac:dyDescent="0.2">
      <c r="A128" s="2">
        <v>96093</v>
      </c>
      <c r="B128" s="2">
        <v>102960001</v>
      </c>
      <c r="C128" s="2" t="s">
        <v>123</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138</v>
      </c>
      <c r="B130" s="3"/>
      <c r="C130" s="3"/>
      <c r="D130" s="11">
        <v>237.2</v>
      </c>
      <c r="E130" s="15"/>
      <c r="F130" s="15"/>
      <c r="G130" s="15"/>
      <c r="H130" s="15"/>
      <c r="I130" s="15"/>
      <c r="J130" s="15"/>
      <c r="K130" s="15"/>
      <c r="L130" s="7">
        <v>237.2</v>
      </c>
    </row>
    <row r="131" spans="1:12" x14ac:dyDescent="0.2">
      <c r="A131" s="2">
        <v>91821</v>
      </c>
      <c r="B131" s="2">
        <v>80001</v>
      </c>
      <c r="C131" s="2" t="s">
        <v>147</v>
      </c>
      <c r="D131" s="11"/>
      <c r="E131" s="15">
        <v>263.10000000000002</v>
      </c>
      <c r="F131" s="15"/>
      <c r="G131" s="15"/>
      <c r="H131" s="15"/>
      <c r="I131" s="15"/>
      <c r="J131" s="15"/>
      <c r="K131" s="15"/>
      <c r="L131" s="7">
        <v>263.10000000000002</v>
      </c>
    </row>
    <row r="132" spans="1:12" x14ac:dyDescent="0.2">
      <c r="A132" s="26"/>
      <c r="B132" s="2" t="s">
        <v>157</v>
      </c>
      <c r="C132" s="3"/>
      <c r="D132" s="11"/>
      <c r="E132" s="15">
        <v>263.10000000000002</v>
      </c>
      <c r="F132" s="15"/>
      <c r="G132" s="15"/>
      <c r="H132" s="15"/>
      <c r="I132" s="15"/>
      <c r="J132" s="15"/>
      <c r="K132" s="15"/>
      <c r="L132" s="7">
        <v>263.10000000000002</v>
      </c>
    </row>
    <row r="133" spans="1:12" x14ac:dyDescent="0.2">
      <c r="A133" s="2" t="s">
        <v>158</v>
      </c>
      <c r="B133" s="3"/>
      <c r="C133" s="3"/>
      <c r="D133" s="11"/>
      <c r="E133" s="15">
        <v>263.10000000000002</v>
      </c>
      <c r="F133" s="15"/>
      <c r="G133" s="15"/>
      <c r="H133" s="15"/>
      <c r="I133" s="15"/>
      <c r="J133" s="15"/>
      <c r="K133" s="15"/>
      <c r="L133" s="7">
        <v>263.10000000000002</v>
      </c>
    </row>
    <row r="134" spans="1:12" x14ac:dyDescent="0.2">
      <c r="A134" s="2">
        <v>99232</v>
      </c>
      <c r="B134" s="2">
        <v>102960001</v>
      </c>
      <c r="C134" s="2" t="s">
        <v>122</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160</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161</v>
      </c>
      <c r="C138" s="3"/>
      <c r="D138" s="11"/>
      <c r="E138" s="15">
        <v>245.2</v>
      </c>
      <c r="F138" s="15"/>
      <c r="G138" s="15"/>
      <c r="H138" s="15"/>
      <c r="I138" s="15"/>
      <c r="J138" s="15"/>
      <c r="K138" s="15"/>
      <c r="L138" s="7">
        <v>245.2</v>
      </c>
    </row>
    <row r="139" spans="1:12" x14ac:dyDescent="0.2">
      <c r="A139" s="2" t="s">
        <v>162</v>
      </c>
      <c r="B139" s="3"/>
      <c r="C139" s="3"/>
      <c r="D139" s="11"/>
      <c r="E139" s="15">
        <v>245.2</v>
      </c>
      <c r="F139" s="15"/>
      <c r="G139" s="15"/>
      <c r="H139" s="15"/>
      <c r="I139" s="15"/>
      <c r="J139" s="15"/>
      <c r="K139" s="15"/>
      <c r="L139" s="7">
        <v>245.2</v>
      </c>
    </row>
    <row r="140" spans="1:12" x14ac:dyDescent="0.2">
      <c r="A140" s="2">
        <v>93421</v>
      </c>
      <c r="B140" s="2">
        <v>106500002</v>
      </c>
      <c r="C140" s="2" t="s">
        <v>124</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163</v>
      </c>
      <c r="B142" s="3"/>
      <c r="C142" s="3"/>
      <c r="D142" s="11"/>
      <c r="E142" s="15">
        <v>241.7</v>
      </c>
      <c r="F142" s="15"/>
      <c r="G142" s="15"/>
      <c r="H142" s="15"/>
      <c r="I142" s="15"/>
      <c r="J142" s="15"/>
      <c r="K142" s="15"/>
      <c r="L142" s="7">
        <v>241.7</v>
      </c>
    </row>
    <row r="143" spans="1:12" x14ac:dyDescent="0.2">
      <c r="A143" s="2">
        <v>89632</v>
      </c>
      <c r="B143" s="2">
        <v>3600001</v>
      </c>
      <c r="C143" s="2" t="s">
        <v>150</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165</v>
      </c>
      <c r="B145" s="3"/>
      <c r="C145" s="3"/>
      <c r="D145" s="11"/>
      <c r="E145" s="15"/>
      <c r="F145" s="15"/>
      <c r="G145" s="15">
        <v>233.5</v>
      </c>
      <c r="H145" s="15"/>
      <c r="I145" s="15"/>
      <c r="J145" s="15"/>
      <c r="K145" s="15"/>
      <c r="L145" s="7">
        <v>233.5</v>
      </c>
    </row>
    <row r="146" spans="1:12" x14ac:dyDescent="0.2">
      <c r="A146" s="2">
        <v>98894</v>
      </c>
      <c r="B146" s="2">
        <v>2840001</v>
      </c>
      <c r="C146" s="2" t="s">
        <v>151</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167</v>
      </c>
      <c r="B148" s="3"/>
      <c r="C148" s="3"/>
      <c r="D148" s="11">
        <v>230.8</v>
      </c>
      <c r="E148" s="15"/>
      <c r="F148" s="15"/>
      <c r="G148" s="15"/>
      <c r="H148" s="15"/>
      <c r="I148" s="15"/>
      <c r="J148" s="15"/>
      <c r="K148" s="15"/>
      <c r="L148" s="7">
        <v>230.8</v>
      </c>
    </row>
    <row r="149" spans="1:12" x14ac:dyDescent="0.2">
      <c r="A149" s="2">
        <v>81008</v>
      </c>
      <c r="B149" s="2">
        <v>2840001</v>
      </c>
      <c r="C149" s="2" t="s">
        <v>152</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168</v>
      </c>
      <c r="B151" s="3"/>
      <c r="C151" s="3"/>
      <c r="D151" s="11"/>
      <c r="E151" s="15"/>
      <c r="F151" s="15"/>
      <c r="G151" s="15"/>
      <c r="H151" s="15"/>
      <c r="I151" s="15"/>
      <c r="J151" s="15">
        <v>230.2</v>
      </c>
      <c r="K151" s="15"/>
      <c r="L151" s="7">
        <v>230.2</v>
      </c>
    </row>
    <row r="152" spans="1:12" x14ac:dyDescent="0.2">
      <c r="A152" s="2">
        <v>87002</v>
      </c>
      <c r="B152" s="2">
        <v>2760001</v>
      </c>
      <c r="C152" s="2" t="s">
        <v>153</v>
      </c>
      <c r="D152" s="11"/>
      <c r="E152" s="15"/>
      <c r="F152" s="15">
        <v>226.1</v>
      </c>
      <c r="G152" s="15"/>
      <c r="H152" s="15"/>
      <c r="I152" s="15"/>
      <c r="J152" s="15"/>
      <c r="K152" s="15"/>
      <c r="L152" s="7">
        <v>226.1</v>
      </c>
    </row>
    <row r="153" spans="1:12" x14ac:dyDescent="0.2">
      <c r="A153" s="26"/>
      <c r="B153" s="2" t="s">
        <v>161</v>
      </c>
      <c r="C153" s="3"/>
      <c r="D153" s="11"/>
      <c r="E153" s="15"/>
      <c r="F153" s="15">
        <v>226.1</v>
      </c>
      <c r="G153" s="15"/>
      <c r="H153" s="15"/>
      <c r="I153" s="15"/>
      <c r="J153" s="15"/>
      <c r="K153" s="15"/>
      <c r="L153" s="7">
        <v>226.1</v>
      </c>
    </row>
    <row r="154" spans="1:12" x14ac:dyDescent="0.2">
      <c r="A154" s="2" t="s">
        <v>171</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zoomScaleNormal="100" workbookViewId="0">
      <selection activeCell="K1" sqref="K1:L1048576"/>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hidden="1" customWidth="1"/>
    <col min="12" max="12" width="7" style="236" hidden="1" customWidth="1"/>
    <col min="13" max="13" width="7" style="231" customWidth="1"/>
    <col min="14" max="14" width="11.42578125" style="201" customWidth="1"/>
    <col min="15" max="16384" width="11.42578125" style="201"/>
  </cols>
  <sheetData>
    <row r="1" spans="1:13" s="192" customFormat="1" x14ac:dyDescent="0.3">
      <c r="A1" s="204"/>
      <c r="B1" s="193" t="s">
        <v>269</v>
      </c>
      <c r="C1" s="227"/>
      <c r="D1" s="193"/>
      <c r="E1" s="228"/>
      <c r="F1" s="228"/>
      <c r="G1" s="204"/>
      <c r="H1" s="229"/>
      <c r="I1" s="230"/>
      <c r="J1" s="148"/>
      <c r="K1" s="183"/>
      <c r="L1" s="193"/>
      <c r="M1" s="231"/>
    </row>
    <row r="2" spans="1:13" s="192" customFormat="1" x14ac:dyDescent="0.3">
      <c r="A2" s="204"/>
      <c r="B2" s="232">
        <v>43905</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69"/>
      <c r="I5" s="270"/>
      <c r="J5" s="270"/>
      <c r="K5" s="241"/>
      <c r="L5" s="242"/>
      <c r="M5" s="243"/>
    </row>
    <row r="6" spans="1:13" ht="13.5" customHeight="1" x14ac:dyDescent="0.3">
      <c r="B6" s="237"/>
      <c r="C6" s="244"/>
      <c r="D6" s="212"/>
      <c r="E6" s="244" t="s">
        <v>37</v>
      </c>
      <c r="F6" s="239"/>
      <c r="G6" s="245">
        <f>+SUBTOTAL(101,G11:G10003)</f>
        <v>214.26</v>
      </c>
      <c r="H6" s="246">
        <f>+SUBTOTAL(101,H11:H10003)</f>
        <v>50.727260000000015</v>
      </c>
      <c r="I6" s="245">
        <f>+SUBTOTAL(101,I11:I10003)</f>
        <v>3.18</v>
      </c>
      <c r="J6" s="149">
        <f>+SUBTOTAL(101,J11:J10003)</f>
        <v>507.464</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34</v>
      </c>
      <c r="H8" s="246">
        <f>+SUBTOTAL(105,H11:H10003)</f>
        <v>33.128</v>
      </c>
      <c r="I8" s="245">
        <f>+SUBTOTAL(105,I11:I10003)</f>
        <v>1</v>
      </c>
      <c r="J8" s="150">
        <f>+SUBTOTAL(105,J11:J10003)</f>
        <v>431</v>
      </c>
      <c r="K8" s="207"/>
      <c r="L8" s="242"/>
      <c r="M8" s="243"/>
    </row>
    <row r="9" spans="1:13" ht="13.5" customHeight="1" x14ac:dyDescent="0.3">
      <c r="B9" s="211"/>
      <c r="C9" s="244"/>
      <c r="D9" s="212"/>
      <c r="E9" s="244" t="s">
        <v>19</v>
      </c>
      <c r="F9" s="239"/>
      <c r="G9" s="245">
        <f>+SUBTOTAL(104,G11:G10003)</f>
        <v>305</v>
      </c>
      <c r="H9" s="246">
        <f>+SUBTOTAL(104,H11:H10003)</f>
        <v>62.92</v>
      </c>
      <c r="I9" s="245">
        <f>+SUBTOTAL(104,I11:I10003)</f>
        <v>7</v>
      </c>
      <c r="J9" s="150">
        <f>+SUBTOTAL(104,J11:J10003)</f>
        <v>700.8</v>
      </c>
      <c r="K9" s="207"/>
      <c r="L9" s="247"/>
      <c r="M9" s="212"/>
    </row>
    <row r="10" spans="1:13" s="211" customFormat="1" x14ac:dyDescent="0.3">
      <c r="A10" s="247" t="s">
        <v>268</v>
      </c>
      <c r="B10" s="247" t="s">
        <v>41</v>
      </c>
      <c r="C10" s="238" t="s">
        <v>40</v>
      </c>
      <c r="D10" s="212" t="s">
        <v>42</v>
      </c>
      <c r="E10" s="234" t="s">
        <v>8</v>
      </c>
      <c r="F10" s="248" t="s">
        <v>9</v>
      </c>
      <c r="G10" s="239" t="s">
        <v>10</v>
      </c>
      <c r="H10" s="217" t="s">
        <v>22</v>
      </c>
      <c r="I10" s="239" t="s">
        <v>23</v>
      </c>
      <c r="J10" s="151" t="s">
        <v>21</v>
      </c>
      <c r="K10" s="249" t="s">
        <v>371</v>
      </c>
      <c r="L10" s="247" t="s">
        <v>372</v>
      </c>
      <c r="M10" s="212"/>
    </row>
    <row r="11" spans="1:13" x14ac:dyDescent="0.3">
      <c r="A11" s="236">
        <v>1</v>
      </c>
      <c r="B11" s="250">
        <v>102960001</v>
      </c>
      <c r="C11" s="251">
        <v>111834</v>
      </c>
      <c r="D11" s="176" t="s">
        <v>389</v>
      </c>
      <c r="E11" s="228">
        <v>42583</v>
      </c>
      <c r="F11" s="252">
        <v>43647</v>
      </c>
      <c r="G11" s="204">
        <v>206</v>
      </c>
      <c r="H11" s="253">
        <v>40.915999999999997</v>
      </c>
      <c r="I11" s="254">
        <v>2</v>
      </c>
      <c r="J11" s="152">
        <v>700.8</v>
      </c>
      <c r="K11" s="185">
        <v>3274</v>
      </c>
      <c r="L11" s="223" t="str">
        <f>+LOOKUP(B11,COD_FIN!C$9:C$68,COD_FIN!B$9:B$68)</f>
        <v>HLM</v>
      </c>
      <c r="M11" s="223"/>
    </row>
    <row r="12" spans="1:13" x14ac:dyDescent="0.3">
      <c r="A12" s="236">
        <f t="shared" ref="A12:A35" si="0">+A11+1</f>
        <v>2</v>
      </c>
      <c r="B12" s="250">
        <v>80001</v>
      </c>
      <c r="C12" s="251">
        <v>104687</v>
      </c>
      <c r="D12" s="176">
        <v>10735</v>
      </c>
      <c r="E12" s="228">
        <v>41091</v>
      </c>
      <c r="F12" s="252">
        <v>43556</v>
      </c>
      <c r="G12" s="204">
        <v>294</v>
      </c>
      <c r="H12" s="253">
        <v>54.78</v>
      </c>
      <c r="I12" s="254">
        <v>5</v>
      </c>
      <c r="J12" s="152">
        <v>676.3</v>
      </c>
      <c r="K12" s="185">
        <v>689</v>
      </c>
      <c r="L12" s="223" t="str">
        <f>+LOOKUP(B12,COD_FIN!C$9:C$68,COD_FIN!B$9:B$68)</f>
        <v>SLU</v>
      </c>
    </row>
    <row r="13" spans="1:13" x14ac:dyDescent="0.3">
      <c r="A13" s="236">
        <f t="shared" si="0"/>
        <v>3</v>
      </c>
      <c r="B13" s="250">
        <v>102960001</v>
      </c>
      <c r="C13" s="251">
        <v>111830</v>
      </c>
      <c r="D13" s="176" t="s">
        <v>389</v>
      </c>
      <c r="E13" s="228">
        <v>42583</v>
      </c>
      <c r="F13" s="252">
        <v>43709</v>
      </c>
      <c r="G13" s="204">
        <v>143</v>
      </c>
      <c r="H13" s="253">
        <v>37.223999999999997</v>
      </c>
      <c r="I13" s="254">
        <v>2</v>
      </c>
      <c r="J13" s="152">
        <v>642.70000000000005</v>
      </c>
      <c r="K13" s="185">
        <v>3270</v>
      </c>
      <c r="L13" s="223" t="str">
        <f>+LOOKUP(B13,COD_FIN!C$9:C$68,COD_FIN!B$9:B$68)</f>
        <v>HLM</v>
      </c>
    </row>
    <row r="14" spans="1:13" x14ac:dyDescent="0.3">
      <c r="A14" s="236">
        <f t="shared" si="0"/>
        <v>4</v>
      </c>
      <c r="B14" s="250">
        <v>80001</v>
      </c>
      <c r="C14" s="251">
        <v>108020</v>
      </c>
      <c r="D14" s="176">
        <v>10735</v>
      </c>
      <c r="E14" s="228">
        <v>41913</v>
      </c>
      <c r="F14" s="252">
        <v>43800</v>
      </c>
      <c r="G14" s="204">
        <v>44</v>
      </c>
      <c r="H14" s="253">
        <v>42.497</v>
      </c>
      <c r="I14" s="254">
        <v>3</v>
      </c>
      <c r="J14" s="152">
        <v>638.6</v>
      </c>
      <c r="K14" s="185">
        <v>825</v>
      </c>
      <c r="L14" s="223" t="str">
        <f>+LOOKUP(B14,COD_FIN!C$9:C$68,COD_FIN!B$9:B$68)</f>
        <v>SLU</v>
      </c>
    </row>
    <row r="15" spans="1:13" x14ac:dyDescent="0.3">
      <c r="A15" s="236">
        <f t="shared" si="0"/>
        <v>5</v>
      </c>
      <c r="B15" s="250">
        <v>80001</v>
      </c>
      <c r="C15" s="251">
        <v>100058</v>
      </c>
      <c r="D15" s="176">
        <v>10735</v>
      </c>
      <c r="E15" s="228">
        <v>40603</v>
      </c>
      <c r="F15" s="252">
        <v>43497</v>
      </c>
      <c r="G15" s="204">
        <v>287</v>
      </c>
      <c r="H15" s="253">
        <v>59.18</v>
      </c>
      <c r="I15" s="254">
        <v>6</v>
      </c>
      <c r="J15" s="152">
        <v>638.20000000000005</v>
      </c>
      <c r="K15" s="185">
        <v>656</v>
      </c>
      <c r="L15" s="223" t="str">
        <f>+LOOKUP(B15,COD_FIN!C$9:C$68,COD_FIN!B$9:B$68)</f>
        <v>SLU</v>
      </c>
    </row>
    <row r="16" spans="1:13" x14ac:dyDescent="0.3">
      <c r="A16" s="236">
        <f t="shared" si="0"/>
        <v>6</v>
      </c>
      <c r="B16" s="250">
        <v>3600001</v>
      </c>
      <c r="C16" s="251">
        <v>101940</v>
      </c>
      <c r="D16" s="176" t="s">
        <v>267</v>
      </c>
      <c r="E16" s="228">
        <v>40817</v>
      </c>
      <c r="F16" s="252">
        <v>43466</v>
      </c>
      <c r="G16" s="204">
        <v>260</v>
      </c>
      <c r="H16" s="253">
        <v>62.347999999999999</v>
      </c>
      <c r="I16" s="254">
        <v>6</v>
      </c>
      <c r="J16" s="152">
        <v>615.5</v>
      </c>
      <c r="K16" s="185">
        <v>444</v>
      </c>
      <c r="L16" s="223" t="str">
        <f>+LOOKUP(B16,COD_FIN!C$9:C$68,COD_FIN!B$9:B$68)</f>
        <v>MOS</v>
      </c>
    </row>
    <row r="17" spans="1:12" x14ac:dyDescent="0.3">
      <c r="A17" s="236">
        <f t="shared" si="0"/>
        <v>7</v>
      </c>
      <c r="B17" s="250">
        <v>102960001</v>
      </c>
      <c r="C17" s="251">
        <v>110741</v>
      </c>
      <c r="D17" s="176" t="s">
        <v>383</v>
      </c>
      <c r="E17" s="228">
        <v>42461</v>
      </c>
      <c r="F17" s="252">
        <v>43525</v>
      </c>
      <c r="G17" s="204">
        <v>305</v>
      </c>
      <c r="H17" s="253">
        <v>46.75</v>
      </c>
      <c r="I17" s="254">
        <v>2</v>
      </c>
      <c r="J17" s="152">
        <v>612.9</v>
      </c>
      <c r="K17" s="185">
        <v>3244</v>
      </c>
      <c r="L17" s="223" t="str">
        <f>+LOOKUP(B17,COD_FIN!C$9:C$68,COD_FIN!B$9:B$68)</f>
        <v>HLM</v>
      </c>
    </row>
    <row r="18" spans="1:12" x14ac:dyDescent="0.3">
      <c r="A18" s="236">
        <f t="shared" si="0"/>
        <v>8</v>
      </c>
      <c r="B18" s="250">
        <v>102960001</v>
      </c>
      <c r="C18" s="251">
        <v>111391</v>
      </c>
      <c r="D18" s="176" t="s">
        <v>416</v>
      </c>
      <c r="E18" s="228">
        <v>42552</v>
      </c>
      <c r="F18" s="252">
        <v>43647</v>
      </c>
      <c r="G18" s="204">
        <v>225</v>
      </c>
      <c r="H18" s="253">
        <v>46.223999999999997</v>
      </c>
      <c r="I18" s="254">
        <v>2</v>
      </c>
      <c r="J18" s="152">
        <v>608.5</v>
      </c>
      <c r="K18" s="185">
        <v>3262</v>
      </c>
      <c r="L18" s="223" t="str">
        <f>+LOOKUP(B18,COD_FIN!C$9:C$68,COD_FIN!B$9:B$68)</f>
        <v>HLM</v>
      </c>
    </row>
    <row r="19" spans="1:12" x14ac:dyDescent="0.3">
      <c r="A19" s="236">
        <f t="shared" si="0"/>
        <v>9</v>
      </c>
      <c r="B19" s="250">
        <v>3600001</v>
      </c>
      <c r="C19" s="251">
        <v>103612</v>
      </c>
      <c r="D19" s="176" t="s">
        <v>267</v>
      </c>
      <c r="E19" s="228">
        <v>41091</v>
      </c>
      <c r="F19" s="252">
        <v>43556</v>
      </c>
      <c r="G19" s="204">
        <v>279</v>
      </c>
      <c r="H19" s="253">
        <v>57.53</v>
      </c>
      <c r="I19" s="254">
        <v>5</v>
      </c>
      <c r="J19" s="152">
        <v>607.6</v>
      </c>
      <c r="K19" s="185">
        <v>487</v>
      </c>
      <c r="L19" s="223" t="str">
        <f>+LOOKUP(B19,COD_FIN!C$9:C$68,COD_FIN!B$9:B$68)</f>
        <v>MOS</v>
      </c>
    </row>
    <row r="20" spans="1:12" x14ac:dyDescent="0.3">
      <c r="A20" s="236">
        <f t="shared" si="0"/>
        <v>10</v>
      </c>
      <c r="B20" s="250">
        <v>2840001</v>
      </c>
      <c r="C20" s="251">
        <v>111221</v>
      </c>
      <c r="D20" s="176" t="s">
        <v>395</v>
      </c>
      <c r="E20" s="228">
        <v>42339</v>
      </c>
      <c r="F20" s="252">
        <v>43586</v>
      </c>
      <c r="G20" s="204">
        <v>167</v>
      </c>
      <c r="H20" s="253">
        <v>45.113999999999997</v>
      </c>
      <c r="I20" s="254">
        <v>2</v>
      </c>
      <c r="J20" s="152">
        <v>594.70000000000005</v>
      </c>
      <c r="K20" s="185">
        <v>1483</v>
      </c>
      <c r="L20" s="223" t="str">
        <f>+LOOKUP(B20,COD_FIN!C$9:C$68,COD_FIN!B$9:B$68)</f>
        <v>LAP</v>
      </c>
    </row>
    <row r="21" spans="1:12" x14ac:dyDescent="0.3">
      <c r="A21" s="236">
        <f t="shared" si="0"/>
        <v>11</v>
      </c>
      <c r="B21" s="250">
        <v>550003</v>
      </c>
      <c r="C21" s="251">
        <v>108871</v>
      </c>
      <c r="D21" s="176" t="s">
        <v>364</v>
      </c>
      <c r="E21" s="228">
        <v>42005</v>
      </c>
      <c r="F21" s="252">
        <v>43525</v>
      </c>
      <c r="G21" s="204">
        <v>305</v>
      </c>
      <c r="H21" s="253">
        <v>56.1</v>
      </c>
      <c r="I21" s="254">
        <v>3</v>
      </c>
      <c r="J21" s="152">
        <v>587.5</v>
      </c>
      <c r="K21" s="185">
        <v>891</v>
      </c>
      <c r="L21" s="223" t="str">
        <f>+LOOKUP(B21,COD_FIN!C$9:C$68,COD_FIN!B$9:B$68)</f>
        <v>HLP</v>
      </c>
    </row>
    <row r="22" spans="1:12" x14ac:dyDescent="0.3">
      <c r="A22" s="236">
        <f t="shared" si="0"/>
        <v>12</v>
      </c>
      <c r="B22" s="250">
        <v>550003</v>
      </c>
      <c r="C22" s="251">
        <v>98797</v>
      </c>
      <c r="D22" s="176" t="s">
        <v>122</v>
      </c>
      <c r="E22" s="228">
        <v>40422</v>
      </c>
      <c r="F22" s="252">
        <v>43586</v>
      </c>
      <c r="G22" s="204">
        <v>267</v>
      </c>
      <c r="H22" s="253">
        <v>62.92</v>
      </c>
      <c r="I22" s="254">
        <v>7</v>
      </c>
      <c r="J22" s="152">
        <v>586.9</v>
      </c>
      <c r="K22" s="185">
        <v>663</v>
      </c>
      <c r="L22" s="223" t="str">
        <f>+LOOKUP(B22,COD_FIN!C$9:C$68,COD_FIN!B$9:B$68)</f>
        <v>HLP</v>
      </c>
    </row>
    <row r="23" spans="1:12" x14ac:dyDescent="0.3">
      <c r="A23" s="236">
        <f t="shared" si="0"/>
        <v>13</v>
      </c>
      <c r="B23" s="250">
        <v>106730001</v>
      </c>
      <c r="C23" s="251">
        <v>106216</v>
      </c>
      <c r="D23" s="176" t="s">
        <v>354</v>
      </c>
      <c r="E23" s="228">
        <v>41487</v>
      </c>
      <c r="F23" s="252">
        <v>43435</v>
      </c>
      <c r="G23" s="204">
        <v>230</v>
      </c>
      <c r="H23" s="253">
        <v>54.609000000000002</v>
      </c>
      <c r="I23" s="254">
        <v>3</v>
      </c>
      <c r="J23" s="152">
        <v>548.4</v>
      </c>
      <c r="K23" s="185">
        <v>2614</v>
      </c>
      <c r="L23" s="223" t="str">
        <f>+LOOKUP(B23,COD_FIN!C$9:C$68,COD_FIN!B$9:B$68)</f>
        <v>GPA</v>
      </c>
    </row>
    <row r="24" spans="1:12" x14ac:dyDescent="0.3">
      <c r="A24" s="236">
        <f t="shared" si="0"/>
        <v>14</v>
      </c>
      <c r="B24" s="250">
        <v>2500001</v>
      </c>
      <c r="C24" s="251">
        <v>102403</v>
      </c>
      <c r="D24" s="176" t="s">
        <v>417</v>
      </c>
      <c r="E24" s="228">
        <v>40725</v>
      </c>
      <c r="F24" s="252">
        <v>43374</v>
      </c>
      <c r="G24" s="204">
        <v>305</v>
      </c>
      <c r="H24" s="253">
        <v>56.808</v>
      </c>
      <c r="I24" s="254">
        <v>5</v>
      </c>
      <c r="J24" s="152">
        <v>538</v>
      </c>
      <c r="K24" s="185">
        <v>257</v>
      </c>
      <c r="L24" s="223" t="str">
        <f>+LOOKUP(B24,COD_FIN!C$9:C$68,COD_FIN!B$9:B$68)</f>
        <v>HCL</v>
      </c>
    </row>
    <row r="25" spans="1:12" x14ac:dyDescent="0.3">
      <c r="A25" s="236">
        <f t="shared" si="0"/>
        <v>15</v>
      </c>
      <c r="B25" s="250">
        <v>102960001</v>
      </c>
      <c r="C25" s="251">
        <v>110162</v>
      </c>
      <c r="D25" s="176" t="s">
        <v>364</v>
      </c>
      <c r="E25" s="228">
        <v>42248</v>
      </c>
      <c r="F25" s="252">
        <v>43800</v>
      </c>
      <c r="G25" s="204">
        <v>69</v>
      </c>
      <c r="H25" s="253">
        <v>46.847999999999999</v>
      </c>
      <c r="I25" s="254">
        <v>3</v>
      </c>
      <c r="J25" s="152">
        <v>536</v>
      </c>
      <c r="K25" s="185">
        <v>3201</v>
      </c>
      <c r="L25" s="223" t="str">
        <f>+LOOKUP(B25,COD_FIN!C$9:C$68,COD_FIN!B$9:B$68)</f>
        <v>HLM</v>
      </c>
    </row>
    <row r="26" spans="1:12" x14ac:dyDescent="0.3">
      <c r="A26" s="236">
        <f t="shared" si="0"/>
        <v>16</v>
      </c>
      <c r="B26" s="250">
        <v>550003</v>
      </c>
      <c r="C26" s="251">
        <v>111355</v>
      </c>
      <c r="D26" s="176" t="s">
        <v>364</v>
      </c>
      <c r="E26" s="228">
        <v>42401</v>
      </c>
      <c r="F26" s="252">
        <v>43497</v>
      </c>
      <c r="G26" s="204">
        <v>305</v>
      </c>
      <c r="H26" s="253">
        <v>53.46</v>
      </c>
      <c r="I26" s="254">
        <v>2</v>
      </c>
      <c r="J26" s="152">
        <v>529.70000000000005</v>
      </c>
      <c r="K26" s="185">
        <v>955</v>
      </c>
      <c r="L26" s="223" t="str">
        <f>+LOOKUP(B26,COD_FIN!C$9:C$68,COD_FIN!B$9:B$68)</f>
        <v>HLP</v>
      </c>
    </row>
    <row r="27" spans="1:12" x14ac:dyDescent="0.3">
      <c r="A27" s="236">
        <f t="shared" si="0"/>
        <v>17</v>
      </c>
      <c r="B27" s="250">
        <v>102960001</v>
      </c>
      <c r="C27" s="251">
        <v>111392</v>
      </c>
      <c r="D27" s="176" t="s">
        <v>389</v>
      </c>
      <c r="E27" s="228">
        <v>42552</v>
      </c>
      <c r="F27" s="252">
        <v>43739</v>
      </c>
      <c r="G27" s="204">
        <v>123</v>
      </c>
      <c r="H27" s="253">
        <v>38.213999999999999</v>
      </c>
      <c r="I27" s="254">
        <v>2</v>
      </c>
      <c r="J27" s="152">
        <v>512.20000000000005</v>
      </c>
      <c r="K27" s="185">
        <v>3263</v>
      </c>
      <c r="L27" s="223" t="str">
        <f>+LOOKUP(B27,COD_FIN!C$9:C$68,COD_FIN!B$9:B$68)</f>
        <v>HLM</v>
      </c>
    </row>
    <row r="28" spans="1:12" x14ac:dyDescent="0.3">
      <c r="A28" s="236">
        <f t="shared" si="0"/>
        <v>18</v>
      </c>
      <c r="B28" s="250">
        <v>106730001</v>
      </c>
      <c r="C28" s="251">
        <v>106224</v>
      </c>
      <c r="D28" s="176" t="s">
        <v>365</v>
      </c>
      <c r="E28" s="228">
        <v>41548</v>
      </c>
      <c r="F28" s="252">
        <v>43344</v>
      </c>
      <c r="G28" s="204">
        <v>305</v>
      </c>
      <c r="H28" s="253">
        <v>56.32</v>
      </c>
      <c r="I28" s="254">
        <v>3</v>
      </c>
      <c r="J28" s="152">
        <v>511.6</v>
      </c>
      <c r="K28" s="185">
        <v>2633</v>
      </c>
      <c r="L28" s="223" t="str">
        <f>+LOOKUP(B28,COD_FIN!C$9:C$68,COD_FIN!B$9:B$68)</f>
        <v>GPA</v>
      </c>
    </row>
    <row r="29" spans="1:12" x14ac:dyDescent="0.3">
      <c r="A29" s="236">
        <f t="shared" si="0"/>
        <v>19</v>
      </c>
      <c r="B29" s="250">
        <v>3600001</v>
      </c>
      <c r="C29" s="251">
        <v>109660</v>
      </c>
      <c r="D29" s="176" t="s">
        <v>390</v>
      </c>
      <c r="E29" s="228">
        <v>42156</v>
      </c>
      <c r="F29" s="252">
        <v>43466</v>
      </c>
      <c r="G29" s="204">
        <v>264</v>
      </c>
      <c r="H29" s="253">
        <v>53.082999999999998</v>
      </c>
      <c r="I29" s="254">
        <v>2</v>
      </c>
      <c r="J29" s="152">
        <v>490.3</v>
      </c>
      <c r="K29" s="185">
        <v>652</v>
      </c>
      <c r="L29" s="223" t="str">
        <f>+LOOKUP(B29,COD_FIN!C$9:C$68,COD_FIN!B$9:B$68)</f>
        <v>MOS</v>
      </c>
    </row>
    <row r="30" spans="1:12" x14ac:dyDescent="0.3">
      <c r="A30" s="236">
        <f t="shared" si="0"/>
        <v>20</v>
      </c>
      <c r="B30" s="250">
        <v>102960001</v>
      </c>
      <c r="C30" s="251">
        <v>110383</v>
      </c>
      <c r="D30" s="176" t="s">
        <v>388</v>
      </c>
      <c r="E30" s="228">
        <v>42309</v>
      </c>
      <c r="F30" s="252">
        <v>43739</v>
      </c>
      <c r="G30" s="204">
        <v>111</v>
      </c>
      <c r="H30" s="253">
        <v>42.3</v>
      </c>
      <c r="I30" s="254">
        <v>2</v>
      </c>
      <c r="J30" s="152">
        <v>487</v>
      </c>
      <c r="K30" s="185">
        <v>3217</v>
      </c>
      <c r="L30" s="223" t="str">
        <f>+LOOKUP(B30,COD_FIN!C$9:C$68,COD_FIN!B$9:B$68)</f>
        <v>HLM</v>
      </c>
    </row>
    <row r="31" spans="1:12" x14ac:dyDescent="0.3">
      <c r="A31" s="236">
        <f t="shared" si="0"/>
        <v>21</v>
      </c>
      <c r="B31" s="250">
        <v>3600001</v>
      </c>
      <c r="C31" s="251">
        <v>110414</v>
      </c>
      <c r="D31" s="176" t="s">
        <v>397</v>
      </c>
      <c r="E31" s="228">
        <v>42278</v>
      </c>
      <c r="F31" s="252">
        <v>43525</v>
      </c>
      <c r="G31" s="204">
        <v>291</v>
      </c>
      <c r="H31" s="253">
        <v>52.14</v>
      </c>
      <c r="I31" s="254">
        <v>2</v>
      </c>
      <c r="J31" s="152">
        <v>485.8</v>
      </c>
      <c r="K31" s="185">
        <v>705</v>
      </c>
      <c r="L31" s="223" t="str">
        <f>+LOOKUP(B31,COD_FIN!C$9:C$68,COD_FIN!B$9:B$68)</f>
        <v>MOS</v>
      </c>
    </row>
    <row r="32" spans="1:12" x14ac:dyDescent="0.3">
      <c r="A32" s="236">
        <f t="shared" si="0"/>
        <v>22</v>
      </c>
      <c r="B32" s="250">
        <v>3600001</v>
      </c>
      <c r="C32" s="251">
        <v>108447</v>
      </c>
      <c r="D32" s="176" t="s">
        <v>387</v>
      </c>
      <c r="E32" s="228">
        <v>41944</v>
      </c>
      <c r="F32" s="252">
        <v>43586</v>
      </c>
      <c r="G32" s="204">
        <v>226</v>
      </c>
      <c r="H32" s="253">
        <v>54.936</v>
      </c>
      <c r="I32" s="254">
        <v>3</v>
      </c>
      <c r="J32" s="152">
        <v>483.4</v>
      </c>
      <c r="K32" s="185">
        <v>623</v>
      </c>
      <c r="L32" s="223" t="str">
        <f>+LOOKUP(B32,COD_FIN!C$9:C$68,COD_FIN!B$9:B$68)</f>
        <v>MOS</v>
      </c>
    </row>
    <row r="33" spans="1:12" x14ac:dyDescent="0.3">
      <c r="A33" s="236">
        <f t="shared" si="0"/>
        <v>23</v>
      </c>
      <c r="B33" s="250">
        <v>2500001</v>
      </c>
      <c r="C33" s="251">
        <v>107254</v>
      </c>
      <c r="D33" s="176" t="s">
        <v>356</v>
      </c>
      <c r="E33" s="228">
        <v>41640</v>
      </c>
      <c r="F33" s="252">
        <v>43739</v>
      </c>
      <c r="G33" s="204">
        <v>62</v>
      </c>
      <c r="H33" s="253">
        <v>49.698</v>
      </c>
      <c r="I33" s="254">
        <v>4</v>
      </c>
      <c r="J33" s="152">
        <v>481.1</v>
      </c>
      <c r="K33" s="185">
        <v>354.01</v>
      </c>
      <c r="L33" s="223" t="str">
        <f>+LOOKUP(B33,COD_FIN!C$9:C$68,COD_FIN!B$9:B$68)</f>
        <v>HCL</v>
      </c>
    </row>
    <row r="34" spans="1:12" x14ac:dyDescent="0.3">
      <c r="A34" s="236">
        <f t="shared" si="0"/>
        <v>24</v>
      </c>
      <c r="B34" s="250">
        <v>3600001</v>
      </c>
      <c r="C34" s="251">
        <v>108455</v>
      </c>
      <c r="D34" s="176" t="s">
        <v>355</v>
      </c>
      <c r="E34" s="228">
        <v>42036</v>
      </c>
      <c r="F34" s="252">
        <v>43525</v>
      </c>
      <c r="G34" s="204">
        <v>301</v>
      </c>
      <c r="H34" s="253">
        <v>51.15</v>
      </c>
      <c r="I34" s="254">
        <v>3</v>
      </c>
      <c r="J34" s="152">
        <v>480.9</v>
      </c>
      <c r="K34" s="185">
        <v>631</v>
      </c>
      <c r="L34" s="223" t="str">
        <f>+LOOKUP(B34,COD_FIN!C$9:C$68,COD_FIN!B$9:B$68)</f>
        <v>MOS</v>
      </c>
    </row>
    <row r="35" spans="1:12" x14ac:dyDescent="0.3">
      <c r="A35" s="236">
        <f t="shared" si="0"/>
        <v>25</v>
      </c>
      <c r="B35" s="250">
        <v>650001</v>
      </c>
      <c r="C35" s="251">
        <v>112660</v>
      </c>
      <c r="D35" s="176" t="s">
        <v>416</v>
      </c>
      <c r="E35" s="228">
        <v>42795</v>
      </c>
      <c r="F35" s="252">
        <v>43556</v>
      </c>
      <c r="G35" s="204">
        <v>298</v>
      </c>
      <c r="H35" s="253">
        <v>44.22</v>
      </c>
      <c r="I35" s="254">
        <v>1</v>
      </c>
      <c r="J35" s="152">
        <v>478.7</v>
      </c>
      <c r="K35" s="185">
        <v>1009</v>
      </c>
      <c r="L35" s="223" t="str">
        <f>+LOOKUP(B35,COD_FIN!C$9:C$68,COD_FIN!B$9:B$68)</f>
        <v>HRV</v>
      </c>
    </row>
    <row r="36" spans="1:12" x14ac:dyDescent="0.3">
      <c r="A36" s="204">
        <v>26</v>
      </c>
      <c r="B36" s="250">
        <v>3600001</v>
      </c>
      <c r="C36" s="251">
        <v>101186</v>
      </c>
      <c r="D36" s="176" t="s">
        <v>385</v>
      </c>
      <c r="E36" s="228">
        <v>40603</v>
      </c>
      <c r="F36" s="252">
        <v>43466</v>
      </c>
      <c r="G36" s="204">
        <v>264</v>
      </c>
      <c r="H36" s="253">
        <v>56.98</v>
      </c>
      <c r="I36" s="254">
        <v>6</v>
      </c>
      <c r="J36" s="152">
        <v>478.6</v>
      </c>
      <c r="K36" s="185">
        <v>420</v>
      </c>
      <c r="L36" s="223" t="str">
        <f>+LOOKUP(B36,COD_FIN!C$9:C$68,COD_FIN!B$9:B$68)</f>
        <v>MOS</v>
      </c>
    </row>
    <row r="37" spans="1:12" x14ac:dyDescent="0.3">
      <c r="A37" s="204">
        <f t="shared" ref="A37:A60" si="1">A36+1</f>
        <v>27</v>
      </c>
      <c r="B37" s="250">
        <v>2500001</v>
      </c>
      <c r="C37" s="251">
        <v>107805</v>
      </c>
      <c r="D37" s="176" t="s">
        <v>356</v>
      </c>
      <c r="E37" s="228">
        <v>41791</v>
      </c>
      <c r="F37" s="252">
        <v>43435</v>
      </c>
      <c r="G37" s="204">
        <v>281</v>
      </c>
      <c r="H37" s="253">
        <v>54.78</v>
      </c>
      <c r="I37" s="254">
        <v>3</v>
      </c>
      <c r="J37" s="152">
        <v>478.3</v>
      </c>
      <c r="K37" s="185">
        <v>371</v>
      </c>
      <c r="L37" s="223" t="str">
        <f>+LOOKUP(B37,COD_FIN!C$9:C$68,COD_FIN!B$9:B$68)</f>
        <v>HCL</v>
      </c>
    </row>
    <row r="38" spans="1:12" x14ac:dyDescent="0.3">
      <c r="A38" s="204">
        <f t="shared" si="1"/>
        <v>28</v>
      </c>
      <c r="B38" s="250">
        <v>550003</v>
      </c>
      <c r="C38" s="251">
        <v>111360</v>
      </c>
      <c r="D38" s="176" t="s">
        <v>364</v>
      </c>
      <c r="E38" s="228">
        <v>42461</v>
      </c>
      <c r="F38" s="252">
        <v>43709</v>
      </c>
      <c r="G38" s="204">
        <v>135</v>
      </c>
      <c r="H38" s="253">
        <v>47.619</v>
      </c>
      <c r="I38" s="254">
        <v>2</v>
      </c>
      <c r="J38" s="152">
        <v>478.3</v>
      </c>
      <c r="K38" s="185">
        <v>970</v>
      </c>
      <c r="L38" s="223" t="str">
        <f>+LOOKUP(B38,COD_FIN!C$9:C$68,COD_FIN!B$9:B$68)</f>
        <v>HLP</v>
      </c>
    </row>
    <row r="39" spans="1:12" x14ac:dyDescent="0.3">
      <c r="A39" s="204">
        <f t="shared" si="1"/>
        <v>29</v>
      </c>
      <c r="B39" s="250">
        <v>80001</v>
      </c>
      <c r="C39" s="251">
        <v>103320</v>
      </c>
      <c r="D39" s="176" t="s">
        <v>103</v>
      </c>
      <c r="E39" s="228">
        <v>41030</v>
      </c>
      <c r="F39" s="252">
        <v>43525</v>
      </c>
      <c r="G39" s="204">
        <v>305</v>
      </c>
      <c r="H39" s="253">
        <v>60.28</v>
      </c>
      <c r="I39" s="254">
        <v>5</v>
      </c>
      <c r="J39" s="152">
        <v>476.2</v>
      </c>
      <c r="K39" s="185">
        <v>683</v>
      </c>
      <c r="L39" s="223" t="str">
        <f>+LOOKUP(B39,COD_FIN!C$9:C$68,COD_FIN!B$9:B$68)</f>
        <v>SLU</v>
      </c>
    </row>
    <row r="40" spans="1:12" x14ac:dyDescent="0.3">
      <c r="A40" s="204">
        <f t="shared" si="1"/>
        <v>30</v>
      </c>
      <c r="B40" s="250">
        <v>550003</v>
      </c>
      <c r="C40" s="251">
        <v>108866</v>
      </c>
      <c r="D40" s="176" t="s">
        <v>418</v>
      </c>
      <c r="E40" s="228">
        <v>41883</v>
      </c>
      <c r="F40" s="252">
        <v>43556</v>
      </c>
      <c r="G40" s="204">
        <v>290</v>
      </c>
      <c r="H40" s="253">
        <v>56.87</v>
      </c>
      <c r="I40" s="254">
        <v>3</v>
      </c>
      <c r="J40" s="152">
        <v>473.3</v>
      </c>
      <c r="K40" s="185">
        <v>879</v>
      </c>
      <c r="L40" s="223" t="str">
        <f>+LOOKUP(B40,COD_FIN!C$9:C$68,COD_FIN!B$9:B$68)</f>
        <v>HLP</v>
      </c>
    </row>
    <row r="41" spans="1:12" x14ac:dyDescent="0.3">
      <c r="A41" s="204">
        <f t="shared" si="1"/>
        <v>31</v>
      </c>
      <c r="B41" s="250">
        <v>2840001</v>
      </c>
      <c r="C41" s="251">
        <v>109344</v>
      </c>
      <c r="D41" s="176" t="s">
        <v>383</v>
      </c>
      <c r="E41" s="228">
        <v>41913</v>
      </c>
      <c r="F41" s="252">
        <v>43374</v>
      </c>
      <c r="G41" s="204">
        <v>305</v>
      </c>
      <c r="H41" s="253">
        <v>51.81</v>
      </c>
      <c r="I41" s="254">
        <v>2</v>
      </c>
      <c r="J41" s="152">
        <v>470.1</v>
      </c>
      <c r="K41" s="185">
        <v>1449</v>
      </c>
      <c r="L41" s="223" t="str">
        <f>+LOOKUP(B41,COD_FIN!C$9:C$68,COD_FIN!B$9:B$68)</f>
        <v>LAP</v>
      </c>
    </row>
    <row r="42" spans="1:12" x14ac:dyDescent="0.3">
      <c r="A42" s="204">
        <f t="shared" si="1"/>
        <v>32</v>
      </c>
      <c r="B42" s="250">
        <v>102960001</v>
      </c>
      <c r="C42" s="251">
        <v>105907</v>
      </c>
      <c r="D42" s="176" t="s">
        <v>419</v>
      </c>
      <c r="E42" s="228">
        <v>41487</v>
      </c>
      <c r="F42" s="252">
        <v>43709</v>
      </c>
      <c r="G42" s="204">
        <v>149</v>
      </c>
      <c r="H42" s="253">
        <v>55.862000000000002</v>
      </c>
      <c r="I42" s="254">
        <v>5</v>
      </c>
      <c r="J42" s="152">
        <v>464.3</v>
      </c>
      <c r="K42" s="185">
        <v>3054</v>
      </c>
      <c r="L42" s="223" t="str">
        <f>+LOOKUP(B42,COD_FIN!C$9:C$68,COD_FIN!B$9:B$68)</f>
        <v>HLM</v>
      </c>
    </row>
    <row r="43" spans="1:12" x14ac:dyDescent="0.3">
      <c r="A43" s="204">
        <f t="shared" si="1"/>
        <v>33</v>
      </c>
      <c r="B43" s="250">
        <v>3600001</v>
      </c>
      <c r="C43" s="251">
        <v>109653</v>
      </c>
      <c r="D43" s="176" t="s">
        <v>387</v>
      </c>
      <c r="E43" s="228">
        <v>42095</v>
      </c>
      <c r="F43" s="252">
        <v>43770</v>
      </c>
      <c r="G43" s="204">
        <v>51</v>
      </c>
      <c r="H43" s="253">
        <v>46.41</v>
      </c>
      <c r="I43" s="254">
        <v>3</v>
      </c>
      <c r="J43" s="152">
        <v>457.9</v>
      </c>
      <c r="K43" s="185">
        <v>643</v>
      </c>
      <c r="L43" s="223" t="str">
        <f>+LOOKUP(B43,COD_FIN!C$9:C$68,COD_FIN!B$9:B$68)</f>
        <v>MOS</v>
      </c>
    </row>
    <row r="44" spans="1:12" x14ac:dyDescent="0.3">
      <c r="A44" s="204">
        <f t="shared" si="1"/>
        <v>34</v>
      </c>
      <c r="B44" s="250">
        <v>102960001</v>
      </c>
      <c r="C44" s="251">
        <v>107643</v>
      </c>
      <c r="D44" s="176" t="s">
        <v>325</v>
      </c>
      <c r="E44" s="228">
        <v>41791</v>
      </c>
      <c r="F44" s="252">
        <v>43678</v>
      </c>
      <c r="G44" s="204">
        <v>181</v>
      </c>
      <c r="H44" s="253">
        <v>52.5</v>
      </c>
      <c r="I44" s="254">
        <v>3</v>
      </c>
      <c r="J44" s="152">
        <v>454.8</v>
      </c>
      <c r="K44" s="185">
        <v>3104</v>
      </c>
      <c r="L44" s="223" t="str">
        <f>+LOOKUP(B44,COD_FIN!C$9:C$68,COD_FIN!B$9:B$68)</f>
        <v>HLM</v>
      </c>
    </row>
    <row r="45" spans="1:12" x14ac:dyDescent="0.3">
      <c r="A45" s="204">
        <f t="shared" si="1"/>
        <v>35</v>
      </c>
      <c r="B45" s="250">
        <v>3600001</v>
      </c>
      <c r="C45" s="251">
        <v>104595</v>
      </c>
      <c r="D45" s="176" t="s">
        <v>304</v>
      </c>
      <c r="E45" s="228">
        <v>41244</v>
      </c>
      <c r="F45" s="252">
        <v>43617</v>
      </c>
      <c r="G45" s="204">
        <v>207</v>
      </c>
      <c r="H45" s="253">
        <v>55.512</v>
      </c>
      <c r="I45" s="254">
        <v>5</v>
      </c>
      <c r="J45" s="152">
        <v>454.4</v>
      </c>
      <c r="K45" s="185">
        <v>505</v>
      </c>
      <c r="L45" s="223" t="str">
        <f>+LOOKUP(B45,COD_FIN!C$9:C$68,COD_FIN!B$9:B$68)</f>
        <v>MOS</v>
      </c>
    </row>
    <row r="46" spans="1:12" x14ac:dyDescent="0.3">
      <c r="A46" s="204">
        <f t="shared" si="1"/>
        <v>36</v>
      </c>
      <c r="B46" s="250">
        <v>2300001</v>
      </c>
      <c r="C46" s="251">
        <v>103151</v>
      </c>
      <c r="D46" s="176" t="s">
        <v>420</v>
      </c>
      <c r="E46" s="228">
        <v>40817</v>
      </c>
      <c r="F46" s="252">
        <v>43586</v>
      </c>
      <c r="G46" s="204">
        <v>167</v>
      </c>
      <c r="H46" s="253">
        <v>57.9</v>
      </c>
      <c r="I46" s="254">
        <v>6</v>
      </c>
      <c r="J46" s="152">
        <v>450.5</v>
      </c>
      <c r="K46" s="185">
        <v>340</v>
      </c>
      <c r="L46" s="223" t="str">
        <f>+LOOKUP(B46,COD_FIN!C$9:C$68,COD_FIN!B$9:B$68)</f>
        <v>FLT</v>
      </c>
    </row>
    <row r="47" spans="1:12" x14ac:dyDescent="0.3">
      <c r="A47" s="204">
        <f t="shared" si="1"/>
        <v>37</v>
      </c>
      <c r="B47" s="250">
        <v>102960001</v>
      </c>
      <c r="C47" s="251">
        <v>112868</v>
      </c>
      <c r="D47" s="176" t="s">
        <v>416</v>
      </c>
      <c r="E47" s="228">
        <v>42736</v>
      </c>
      <c r="F47" s="252">
        <v>43497</v>
      </c>
      <c r="G47" s="204">
        <v>305</v>
      </c>
      <c r="H47" s="253">
        <v>44.55</v>
      </c>
      <c r="I47" s="254">
        <v>1</v>
      </c>
      <c r="J47" s="152">
        <v>447.3</v>
      </c>
      <c r="K47" s="185">
        <v>3308</v>
      </c>
      <c r="L47" s="223" t="str">
        <f>+LOOKUP(B47,COD_FIN!C$9:C$68,COD_FIN!B$9:B$68)</f>
        <v>HLM</v>
      </c>
    </row>
    <row r="48" spans="1:12" x14ac:dyDescent="0.3">
      <c r="A48" s="204">
        <f t="shared" si="1"/>
        <v>38</v>
      </c>
      <c r="B48" s="250">
        <v>2840001</v>
      </c>
      <c r="C48" s="251">
        <v>112794</v>
      </c>
      <c r="D48" s="176" t="s">
        <v>383</v>
      </c>
      <c r="E48" s="228">
        <v>42675</v>
      </c>
      <c r="F48" s="252">
        <v>43435</v>
      </c>
      <c r="G48" s="204">
        <v>305</v>
      </c>
      <c r="H48" s="253">
        <v>45.54</v>
      </c>
      <c r="I48" s="254">
        <v>1</v>
      </c>
      <c r="J48" s="152">
        <v>445.5</v>
      </c>
      <c r="K48" s="185">
        <v>1518</v>
      </c>
      <c r="L48" s="223" t="str">
        <f>+LOOKUP(B48,COD_FIN!C$9:C$68,COD_FIN!B$9:B$68)</f>
        <v>LAP</v>
      </c>
    </row>
    <row r="49" spans="1:12" x14ac:dyDescent="0.3">
      <c r="A49" s="204">
        <f t="shared" si="1"/>
        <v>39</v>
      </c>
      <c r="B49" s="250">
        <v>3010001</v>
      </c>
      <c r="C49" s="251">
        <v>106470</v>
      </c>
      <c r="D49" s="176" t="s">
        <v>401</v>
      </c>
      <c r="E49" s="228">
        <v>41609</v>
      </c>
      <c r="F49" s="252">
        <v>43497</v>
      </c>
      <c r="G49" s="204">
        <v>124</v>
      </c>
      <c r="H49" s="253">
        <v>55.015999999999998</v>
      </c>
      <c r="I49" s="254">
        <v>4</v>
      </c>
      <c r="J49" s="152">
        <v>444.9</v>
      </c>
      <c r="K49" s="185">
        <v>507</v>
      </c>
      <c r="L49" s="223" t="str">
        <f>+LOOKUP(B49,COD_FIN!C$9:C$68,COD_FIN!B$9:B$68)</f>
        <v>REN</v>
      </c>
    </row>
    <row r="50" spans="1:12" x14ac:dyDescent="0.3">
      <c r="A50" s="204">
        <f t="shared" si="1"/>
        <v>40</v>
      </c>
      <c r="B50" s="250">
        <v>3010001</v>
      </c>
      <c r="C50" s="251">
        <v>111148</v>
      </c>
      <c r="D50" s="176" t="s">
        <v>386</v>
      </c>
      <c r="E50" s="228">
        <v>42309</v>
      </c>
      <c r="F50" s="252">
        <v>43556</v>
      </c>
      <c r="G50" s="204">
        <v>70</v>
      </c>
      <c r="H50" s="253">
        <v>36.667999999999999</v>
      </c>
      <c r="I50" s="254">
        <v>2</v>
      </c>
      <c r="J50" s="152">
        <v>444.8</v>
      </c>
      <c r="K50" s="185">
        <v>532</v>
      </c>
      <c r="L50" s="223" t="str">
        <f>+LOOKUP(B50,COD_FIN!C$9:C$68,COD_FIN!B$9:B$68)</f>
        <v>REN</v>
      </c>
    </row>
    <row r="51" spans="1:12" x14ac:dyDescent="0.3">
      <c r="A51" s="204">
        <f t="shared" si="1"/>
        <v>41</v>
      </c>
      <c r="B51" s="250">
        <v>80001</v>
      </c>
      <c r="C51" s="251">
        <v>105070</v>
      </c>
      <c r="D51" s="176">
        <v>10735</v>
      </c>
      <c r="E51" s="228">
        <v>41426</v>
      </c>
      <c r="F51" s="252">
        <v>43497</v>
      </c>
      <c r="G51" s="204">
        <v>305</v>
      </c>
      <c r="H51" s="253">
        <v>51.15</v>
      </c>
      <c r="I51" s="254">
        <v>3</v>
      </c>
      <c r="J51" s="152">
        <v>443.1</v>
      </c>
      <c r="K51" s="185">
        <v>807</v>
      </c>
      <c r="L51" s="223" t="str">
        <f>+LOOKUP(B51,COD_FIN!C$9:C$68,COD_FIN!B$9:B$68)</f>
        <v>SLU</v>
      </c>
    </row>
    <row r="52" spans="1:12" x14ac:dyDescent="0.3">
      <c r="A52" s="204">
        <f t="shared" si="1"/>
        <v>42</v>
      </c>
      <c r="B52" s="250">
        <v>102960001</v>
      </c>
      <c r="C52" s="251">
        <v>111958</v>
      </c>
      <c r="D52" s="176" t="s">
        <v>400</v>
      </c>
      <c r="E52" s="228">
        <v>42705</v>
      </c>
      <c r="F52" s="252">
        <v>43831</v>
      </c>
      <c r="G52" s="204">
        <v>34</v>
      </c>
      <c r="H52" s="253">
        <v>33.128</v>
      </c>
      <c r="I52" s="254">
        <v>2</v>
      </c>
      <c r="J52" s="152">
        <v>443</v>
      </c>
      <c r="K52" s="185">
        <v>3289</v>
      </c>
      <c r="L52" s="223" t="str">
        <f>+LOOKUP(B52,COD_FIN!C$9:C$68,COD_FIN!B$9:B$68)</f>
        <v>HLM</v>
      </c>
    </row>
    <row r="53" spans="1:12" x14ac:dyDescent="0.3">
      <c r="A53" s="204">
        <f t="shared" si="1"/>
        <v>43</v>
      </c>
      <c r="B53" s="250">
        <v>3600001</v>
      </c>
      <c r="C53" s="251">
        <v>107897</v>
      </c>
      <c r="D53" s="176" t="s">
        <v>149</v>
      </c>
      <c r="E53" s="228">
        <v>41821</v>
      </c>
      <c r="F53" s="252">
        <v>43647</v>
      </c>
      <c r="G53" s="204">
        <v>176</v>
      </c>
      <c r="H53" s="253">
        <v>55.02</v>
      </c>
      <c r="I53" s="254">
        <v>3</v>
      </c>
      <c r="J53" s="152">
        <v>442.2</v>
      </c>
      <c r="K53" s="185">
        <v>597</v>
      </c>
      <c r="L53" s="223" t="str">
        <f>+LOOKUP(B53,COD_FIN!C$9:C$68,COD_FIN!B$9:B$68)</f>
        <v>MOS</v>
      </c>
    </row>
    <row r="54" spans="1:12" x14ac:dyDescent="0.3">
      <c r="A54" s="204">
        <f t="shared" si="1"/>
        <v>44</v>
      </c>
      <c r="B54" s="250">
        <v>102960001</v>
      </c>
      <c r="C54" s="251">
        <v>110388</v>
      </c>
      <c r="D54" s="176" t="s">
        <v>374</v>
      </c>
      <c r="E54" s="228">
        <v>42370</v>
      </c>
      <c r="F54" s="252">
        <v>43770</v>
      </c>
      <c r="G54" s="204">
        <v>102</v>
      </c>
      <c r="H54" s="253">
        <v>51.777000000000001</v>
      </c>
      <c r="I54" s="254">
        <v>3</v>
      </c>
      <c r="J54" s="152">
        <v>442</v>
      </c>
      <c r="K54" s="185">
        <v>3222</v>
      </c>
      <c r="L54" s="223" t="str">
        <f>+LOOKUP(B54,COD_FIN!C$9:C$68,COD_FIN!B$9:B$68)</f>
        <v>HLM</v>
      </c>
    </row>
    <row r="55" spans="1:12" x14ac:dyDescent="0.3">
      <c r="A55" s="204">
        <f t="shared" si="1"/>
        <v>45</v>
      </c>
      <c r="B55" s="250">
        <v>102960001</v>
      </c>
      <c r="C55" s="251">
        <v>107584</v>
      </c>
      <c r="D55" s="176" t="s">
        <v>421</v>
      </c>
      <c r="E55" s="228">
        <v>41640</v>
      </c>
      <c r="F55" s="252">
        <v>43709</v>
      </c>
      <c r="G55" s="204">
        <v>145</v>
      </c>
      <c r="H55" s="253">
        <v>55.65</v>
      </c>
      <c r="I55" s="254">
        <v>4</v>
      </c>
      <c r="J55" s="152">
        <v>440.8</v>
      </c>
      <c r="K55" s="185">
        <v>3074</v>
      </c>
      <c r="L55" s="223" t="str">
        <f>+LOOKUP(B55,COD_FIN!C$9:C$68,COD_FIN!B$9:B$68)</f>
        <v>HLM</v>
      </c>
    </row>
    <row r="56" spans="1:12" x14ac:dyDescent="0.3">
      <c r="A56" s="204">
        <f t="shared" si="1"/>
        <v>46</v>
      </c>
      <c r="B56" s="250">
        <v>102960001</v>
      </c>
      <c r="C56" s="251">
        <v>108820</v>
      </c>
      <c r="D56" s="176" t="s">
        <v>364</v>
      </c>
      <c r="E56" s="228">
        <v>42036</v>
      </c>
      <c r="F56" s="252">
        <v>43556</v>
      </c>
      <c r="G56" s="204">
        <v>291</v>
      </c>
      <c r="H56" s="253">
        <v>52.03</v>
      </c>
      <c r="I56" s="254">
        <v>3</v>
      </c>
      <c r="J56" s="152">
        <v>438.5</v>
      </c>
      <c r="K56" s="185">
        <v>3154</v>
      </c>
      <c r="L56" s="223" t="str">
        <f>+LOOKUP(B56,COD_FIN!C$9:C$68,COD_FIN!B$9:B$68)</f>
        <v>HLM</v>
      </c>
    </row>
    <row r="57" spans="1:12" x14ac:dyDescent="0.3">
      <c r="A57" s="204">
        <f t="shared" si="1"/>
        <v>47</v>
      </c>
      <c r="B57" s="250">
        <v>650001</v>
      </c>
      <c r="C57" s="251">
        <v>105518</v>
      </c>
      <c r="D57" s="176" t="s">
        <v>398</v>
      </c>
      <c r="E57" s="228">
        <v>41426</v>
      </c>
      <c r="F57" s="252">
        <v>43466</v>
      </c>
      <c r="G57" s="204">
        <v>305</v>
      </c>
      <c r="H57" s="253">
        <v>51.92</v>
      </c>
      <c r="I57" s="254">
        <v>3</v>
      </c>
      <c r="J57" s="152">
        <v>434.9</v>
      </c>
      <c r="K57" s="185">
        <v>908</v>
      </c>
      <c r="L57" s="223" t="str">
        <f>+LOOKUP(B57,COD_FIN!C$9:C$68,COD_FIN!B$9:B$68)</f>
        <v>HRV</v>
      </c>
    </row>
    <row r="58" spans="1:12" x14ac:dyDescent="0.3">
      <c r="A58" s="204">
        <f t="shared" si="1"/>
        <v>48</v>
      </c>
      <c r="B58" s="250">
        <v>80001</v>
      </c>
      <c r="C58" s="251">
        <v>113256</v>
      </c>
      <c r="D58" s="176">
        <v>10735</v>
      </c>
      <c r="E58" s="228">
        <v>42826</v>
      </c>
      <c r="F58" s="252">
        <v>43647</v>
      </c>
      <c r="G58" s="204">
        <v>222</v>
      </c>
      <c r="H58" s="253">
        <v>39.856000000000002</v>
      </c>
      <c r="I58" s="254">
        <v>1</v>
      </c>
      <c r="J58" s="152">
        <v>433</v>
      </c>
      <c r="K58" s="185">
        <v>880</v>
      </c>
      <c r="L58" s="223" t="str">
        <f>+LOOKUP(B58,COD_FIN!C$9:C$68,COD_FIN!B$9:B$68)</f>
        <v>SLU</v>
      </c>
    </row>
    <row r="59" spans="1:12" x14ac:dyDescent="0.3">
      <c r="A59" s="204">
        <f t="shared" si="1"/>
        <v>49</v>
      </c>
      <c r="B59" s="250">
        <v>2840001</v>
      </c>
      <c r="C59" s="251">
        <v>109346</v>
      </c>
      <c r="D59" s="176" t="s">
        <v>375</v>
      </c>
      <c r="E59" s="228">
        <v>41944</v>
      </c>
      <c r="F59" s="252">
        <v>43647</v>
      </c>
      <c r="G59" s="204">
        <v>110</v>
      </c>
      <c r="H59" s="253">
        <v>51.875999999999998</v>
      </c>
      <c r="I59" s="254">
        <v>3</v>
      </c>
      <c r="J59" s="152">
        <v>432.2</v>
      </c>
      <c r="K59" s="185">
        <v>1451</v>
      </c>
      <c r="L59" s="223" t="str">
        <f>+LOOKUP(B59,COD_FIN!C$9:C$68,COD_FIN!B$9:B$68)</f>
        <v>LAP</v>
      </c>
    </row>
    <row r="60" spans="1:12" x14ac:dyDescent="0.3">
      <c r="A60" s="204">
        <f t="shared" si="1"/>
        <v>50</v>
      </c>
      <c r="B60" s="250">
        <v>102960001</v>
      </c>
      <c r="C60" s="251">
        <v>108124</v>
      </c>
      <c r="D60" s="176" t="s">
        <v>384</v>
      </c>
      <c r="E60" s="228">
        <v>41913</v>
      </c>
      <c r="F60" s="252">
        <v>43647</v>
      </c>
      <c r="G60" s="204">
        <v>212</v>
      </c>
      <c r="H60" s="253">
        <v>50.29</v>
      </c>
      <c r="I60" s="254">
        <v>3</v>
      </c>
      <c r="J60" s="152">
        <v>431</v>
      </c>
      <c r="K60" s="185">
        <v>3134</v>
      </c>
      <c r="L60" s="223" t="str">
        <f>+LOOKUP(B60,COD_FIN!C$9:C$68,COD_FIN!B$9:B$68)</f>
        <v>HLM</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60f2PzaD+4FOaXwen/OaH0Bac0t2jm31Yp7D+EVy+jLT1EhzgJQYZhequJnoYfnlhcD9JSnBWmwq+NBKDZ98EQ==" saltValue="00n7JwGRweAQuZrS2lJ34A=="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A7" zoomScaleNormal="100" workbookViewId="0">
      <selection activeCell="X7" sqref="X1:Z1048576"/>
    </sheetView>
  </sheetViews>
  <sheetFormatPr baseColWidth="10" defaultRowHeight="13.5" x14ac:dyDescent="0.3"/>
  <cols>
    <col min="1" max="1" width="3.5703125" style="201" customWidth="1"/>
    <col min="2" max="2" width="9.28515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6" width="11.42578125" style="201" hidden="1" customWidth="1"/>
    <col min="27" max="27" width="11.42578125" style="201" customWidth="1"/>
    <col min="28" max="16384" width="11.42578125" style="201"/>
  </cols>
  <sheetData>
    <row r="1" spans="1:27" s="192" customFormat="1" x14ac:dyDescent="0.3">
      <c r="B1" s="193" t="s">
        <v>270</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43905</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3" t="s">
        <v>44</v>
      </c>
      <c r="V4" s="274"/>
      <c r="W4" s="154" t="s">
        <v>271</v>
      </c>
    </row>
    <row r="5" spans="1:27" ht="14.25" x14ac:dyDescent="0.3">
      <c r="B5" s="196"/>
      <c r="F5" s="202"/>
      <c r="G5" s="203"/>
      <c r="H5" s="269" t="s">
        <v>5</v>
      </c>
      <c r="I5" s="271"/>
      <c r="J5" s="272"/>
      <c r="K5" s="275" t="s">
        <v>6</v>
      </c>
      <c r="L5" s="276"/>
      <c r="M5" s="275" t="s">
        <v>7</v>
      </c>
      <c r="N5" s="276"/>
      <c r="O5" s="275" t="s">
        <v>154</v>
      </c>
      <c r="P5" s="281"/>
      <c r="Q5" s="275" t="s">
        <v>94</v>
      </c>
      <c r="R5" s="281"/>
      <c r="S5" s="279" t="s">
        <v>29</v>
      </c>
      <c r="T5" s="280"/>
      <c r="U5" s="277" t="s">
        <v>45</v>
      </c>
      <c r="V5" s="278"/>
      <c r="W5" s="155" t="s">
        <v>272</v>
      </c>
      <c r="X5" s="204"/>
      <c r="Y5" s="204"/>
    </row>
    <row r="6" spans="1:27" x14ac:dyDescent="0.3">
      <c r="B6" s="196"/>
      <c r="C6" s="205"/>
      <c r="E6" s="205" t="s">
        <v>37</v>
      </c>
      <c r="F6" s="193"/>
      <c r="G6" s="206">
        <f t="shared" ref="G6:W6" si="0">+SUBTOTAL(101,G11:G10003)</f>
        <v>228.94</v>
      </c>
      <c r="H6" s="207">
        <f t="shared" si="0"/>
        <v>297.89400000000001</v>
      </c>
      <c r="I6" s="208">
        <f t="shared" si="0"/>
        <v>55.701999999999998</v>
      </c>
      <c r="J6" s="209">
        <f t="shared" si="0"/>
        <v>4.5599999999999996</v>
      </c>
      <c r="K6" s="207">
        <f t="shared" si="0"/>
        <v>11.335999999999995</v>
      </c>
      <c r="L6" s="206">
        <f t="shared" si="0"/>
        <v>44.323779999999999</v>
      </c>
      <c r="M6" s="210">
        <f t="shared" si="0"/>
        <v>9.0939999999999994</v>
      </c>
      <c r="N6" s="206">
        <f t="shared" si="0"/>
        <v>38.175019999999996</v>
      </c>
      <c r="O6" s="210">
        <f>+SUBTOTAL(101,O11:O10003)</f>
        <v>20.927999999999997</v>
      </c>
      <c r="P6" s="206">
        <f>+SUBTOTAL(101,P11:P10003)</f>
        <v>27.594619999999999</v>
      </c>
      <c r="Q6" s="210">
        <f t="shared" si="0"/>
        <v>-0.15259999999999999</v>
      </c>
      <c r="R6" s="206">
        <f t="shared" si="0"/>
        <v>37.465999999999994</v>
      </c>
      <c r="S6" s="207">
        <f>+SUBTOTAL(101,S11:S10003)</f>
        <v>-1.1660000000000001</v>
      </c>
      <c r="T6" s="209">
        <f>+SUBTOTAL(101,T11:T10003)</f>
        <v>27.224359999999994</v>
      </c>
      <c r="U6" s="207">
        <f>+SUBTOTAL(101,U11:U10003)</f>
        <v>-5.3959999999999999</v>
      </c>
      <c r="V6" s="207">
        <f>+SUBTOTAL(101,V11:V10003)</f>
        <v>17.079237999999997</v>
      </c>
      <c r="W6" s="156">
        <f t="shared" si="0"/>
        <v>208.38400000000001</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31</v>
      </c>
      <c r="H8" s="207">
        <f t="shared" si="2"/>
        <v>-85.4</v>
      </c>
      <c r="I8" s="208">
        <f t="shared" si="2"/>
        <v>42.335999999999999</v>
      </c>
      <c r="J8" s="206">
        <f t="shared" si="2"/>
        <v>2</v>
      </c>
      <c r="K8" s="207">
        <f t="shared" si="2"/>
        <v>2.2000000000000002</v>
      </c>
      <c r="L8" s="206">
        <f t="shared" si="2"/>
        <v>25.52</v>
      </c>
      <c r="M8" s="210">
        <f t="shared" si="2"/>
        <v>-0.1</v>
      </c>
      <c r="N8" s="206">
        <f t="shared" si="2"/>
        <v>27.12</v>
      </c>
      <c r="O8" s="210">
        <f t="shared" ref="O8:T8" si="3">+SUBTOTAL(105,O11:O10003)</f>
        <v>-7.2</v>
      </c>
      <c r="P8" s="206">
        <f t="shared" si="3"/>
        <v>11.44</v>
      </c>
      <c r="Q8" s="210">
        <f t="shared" si="3"/>
        <v>-0.5</v>
      </c>
      <c r="R8" s="206">
        <f t="shared" si="3"/>
        <v>26.1</v>
      </c>
      <c r="S8" s="207">
        <f t="shared" si="3"/>
        <v>-10.3</v>
      </c>
      <c r="T8" s="209">
        <f t="shared" si="3"/>
        <v>15.8</v>
      </c>
      <c r="U8" s="207">
        <f t="shared" si="2"/>
        <v>-16</v>
      </c>
      <c r="V8" s="207">
        <f t="shared" si="2"/>
        <v>7.4969999999999999</v>
      </c>
      <c r="W8" s="156">
        <f t="shared" si="2"/>
        <v>140.80000000000001</v>
      </c>
      <c r="X8" s="204"/>
      <c r="Y8" s="204"/>
    </row>
    <row r="9" spans="1:27" x14ac:dyDescent="0.3">
      <c r="C9" s="205"/>
      <c r="E9" s="205" t="s">
        <v>19</v>
      </c>
      <c r="F9" s="193"/>
      <c r="G9" s="206">
        <f t="shared" ref="G9:W9" si="4">+SUBTOTAL(104,G11:G10003)</f>
        <v>305</v>
      </c>
      <c r="H9" s="207">
        <f t="shared" si="4"/>
        <v>638.20000000000005</v>
      </c>
      <c r="I9" s="208">
        <f t="shared" si="4"/>
        <v>71.83</v>
      </c>
      <c r="J9" s="206">
        <f t="shared" si="4"/>
        <v>11</v>
      </c>
      <c r="K9" s="207">
        <f t="shared" si="4"/>
        <v>20.100000000000001</v>
      </c>
      <c r="L9" s="206">
        <f t="shared" si="4"/>
        <v>55.98</v>
      </c>
      <c r="M9" s="210">
        <f t="shared" si="4"/>
        <v>17.399999999999999</v>
      </c>
      <c r="N9" s="206">
        <f t="shared" si="4"/>
        <v>51.12</v>
      </c>
      <c r="O9" s="210">
        <f t="shared" ref="O9:T9" si="5">+SUBTOTAL(104,O11:O10003)</f>
        <v>44.3</v>
      </c>
      <c r="P9" s="206">
        <f t="shared" si="5"/>
        <v>39.14</v>
      </c>
      <c r="Q9" s="210">
        <f t="shared" si="5"/>
        <v>0.17</v>
      </c>
      <c r="R9" s="206">
        <f t="shared" si="5"/>
        <v>47.8</v>
      </c>
      <c r="S9" s="207">
        <f t="shared" si="5"/>
        <v>7.8</v>
      </c>
      <c r="T9" s="209">
        <f t="shared" si="5"/>
        <v>42.5</v>
      </c>
      <c r="U9" s="207">
        <f t="shared" si="4"/>
        <v>3.9</v>
      </c>
      <c r="V9" s="207">
        <f t="shared" si="4"/>
        <v>33.462000000000003</v>
      </c>
      <c r="W9" s="156">
        <f t="shared" si="4"/>
        <v>369</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155</v>
      </c>
      <c r="P10" s="219" t="s">
        <v>156</v>
      </c>
      <c r="Q10" s="28" t="s">
        <v>90</v>
      </c>
      <c r="R10" s="29" t="s">
        <v>91</v>
      </c>
      <c r="S10" s="220" t="s">
        <v>35</v>
      </c>
      <c r="T10" s="219" t="s">
        <v>36</v>
      </c>
      <c r="U10" s="216" t="s">
        <v>30</v>
      </c>
      <c r="V10" s="221" t="s">
        <v>31</v>
      </c>
      <c r="W10" s="158" t="s">
        <v>28</v>
      </c>
      <c r="X10" s="222" t="s">
        <v>371</v>
      </c>
      <c r="Y10" s="211" t="s">
        <v>372</v>
      </c>
      <c r="Z10" s="211" t="s">
        <v>64</v>
      </c>
    </row>
    <row r="11" spans="1:27" x14ac:dyDescent="0.3">
      <c r="A11" s="201">
        <v>1</v>
      </c>
      <c r="B11" s="174">
        <v>3600001</v>
      </c>
      <c r="C11" s="175">
        <v>101940</v>
      </c>
      <c r="D11" s="176" t="s">
        <v>267</v>
      </c>
      <c r="E11" s="177">
        <v>40817</v>
      </c>
      <c r="F11" s="178">
        <v>43466</v>
      </c>
      <c r="G11" s="179">
        <v>260</v>
      </c>
      <c r="H11" s="180">
        <v>615.5</v>
      </c>
      <c r="I11" s="180">
        <v>62.347999999999999</v>
      </c>
      <c r="J11" s="179">
        <v>6</v>
      </c>
      <c r="K11" s="181">
        <v>15.7</v>
      </c>
      <c r="L11" s="182">
        <v>55.765000000000001</v>
      </c>
      <c r="M11" s="181">
        <v>13.3</v>
      </c>
      <c r="N11" s="182">
        <v>46.835000000000001</v>
      </c>
      <c r="O11" s="183">
        <v>41</v>
      </c>
      <c r="P11" s="182">
        <v>39.14</v>
      </c>
      <c r="Q11" s="184">
        <v>-0.24</v>
      </c>
      <c r="R11" s="182">
        <v>43.1</v>
      </c>
      <c r="S11" s="183">
        <v>-3</v>
      </c>
      <c r="T11" s="182">
        <v>32.299999999999997</v>
      </c>
      <c r="U11" s="181">
        <v>-0.2</v>
      </c>
      <c r="V11" s="185">
        <v>21.576000000000001</v>
      </c>
      <c r="W11" s="159">
        <v>369</v>
      </c>
      <c r="X11" s="201">
        <v>444</v>
      </c>
      <c r="Y11" s="223" t="str">
        <f>+LOOKUP(B11,COD_FIN!$C$9:$C$68,COD_FIN!$B$9:$B$68)</f>
        <v>MOS</v>
      </c>
      <c r="Z11" s="181">
        <f>+(4.38*K11+3.166*M11-0.007*H11-2.14*S11+2.886*U11-12.04*Q11)*3.2</f>
        <v>368.95263999999997</v>
      </c>
      <c r="AA11" s="180"/>
    </row>
    <row r="12" spans="1:27" x14ac:dyDescent="0.3">
      <c r="A12" s="201">
        <f>A11+1</f>
        <v>2</v>
      </c>
      <c r="B12" s="174">
        <v>3600001</v>
      </c>
      <c r="C12" s="175">
        <v>102340</v>
      </c>
      <c r="D12" s="176" t="s">
        <v>267</v>
      </c>
      <c r="E12" s="177">
        <v>40878</v>
      </c>
      <c r="F12" s="178">
        <v>43586</v>
      </c>
      <c r="G12" s="179">
        <v>247</v>
      </c>
      <c r="H12" s="180">
        <v>290.89999999999998</v>
      </c>
      <c r="I12" s="180">
        <v>61.366999999999997</v>
      </c>
      <c r="J12" s="179">
        <v>6</v>
      </c>
      <c r="K12" s="181">
        <v>19.3</v>
      </c>
      <c r="L12" s="182">
        <v>52.78</v>
      </c>
      <c r="M12" s="181">
        <v>10.199999999999999</v>
      </c>
      <c r="N12" s="182">
        <v>43.953000000000003</v>
      </c>
      <c r="O12" s="183">
        <v>30</v>
      </c>
      <c r="P12" s="182">
        <v>36.673000000000002</v>
      </c>
      <c r="Q12" s="184">
        <v>-0.23</v>
      </c>
      <c r="R12" s="182">
        <v>42.1</v>
      </c>
      <c r="S12" s="183">
        <v>0.9</v>
      </c>
      <c r="T12" s="182">
        <v>30.6</v>
      </c>
      <c r="U12" s="181">
        <v>-1.6</v>
      </c>
      <c r="V12" s="185">
        <v>20.358000000000001</v>
      </c>
      <c r="W12" s="159">
        <v>355.3</v>
      </c>
      <c r="X12" s="201">
        <v>453</v>
      </c>
      <c r="Y12" s="223" t="str">
        <f>+LOOKUP(B12,COD_FIN!$C$9:$C$68,COD_FIN!$B$9:$B$68)</f>
        <v>MOS</v>
      </c>
      <c r="Z12" s="181">
        <f t="shared" ref="Z12:Z60" si="6">+(4.38*K12+3.166*M12-0.007*H12-2.14*S12+2.886*U12-12.04*Q12)*3.2</f>
        <v>355.25280000000004</v>
      </c>
      <c r="AA12" s="180"/>
    </row>
    <row r="13" spans="1:27" x14ac:dyDescent="0.3">
      <c r="A13" s="201">
        <f t="shared" ref="A13:A60" si="7">A12+1</f>
        <v>3</v>
      </c>
      <c r="B13" s="174">
        <v>2500001</v>
      </c>
      <c r="C13" s="175">
        <v>105083</v>
      </c>
      <c r="D13" s="176" t="s">
        <v>422</v>
      </c>
      <c r="E13" s="177">
        <v>41334</v>
      </c>
      <c r="F13" s="178">
        <v>43709</v>
      </c>
      <c r="G13" s="179">
        <v>82</v>
      </c>
      <c r="H13" s="180">
        <v>108.8</v>
      </c>
      <c r="I13" s="180">
        <v>47.420999999999999</v>
      </c>
      <c r="J13" s="179">
        <v>4</v>
      </c>
      <c r="K13" s="181">
        <v>20</v>
      </c>
      <c r="L13" s="182">
        <v>38.700000000000003</v>
      </c>
      <c r="M13" s="181">
        <v>8.3000000000000007</v>
      </c>
      <c r="N13" s="182">
        <v>34.83</v>
      </c>
      <c r="O13" s="183">
        <v>11.5</v>
      </c>
      <c r="P13" s="182">
        <v>20.7</v>
      </c>
      <c r="Q13" s="184">
        <v>-0.45</v>
      </c>
      <c r="R13" s="182">
        <v>34.5</v>
      </c>
      <c r="S13" s="183">
        <v>-1.6</v>
      </c>
      <c r="T13" s="182">
        <v>21.15</v>
      </c>
      <c r="U13" s="181">
        <v>-4.8</v>
      </c>
      <c r="V13" s="185">
        <v>12.07</v>
      </c>
      <c r="W13" s="159">
        <v>345.9</v>
      </c>
      <c r="X13" s="201">
        <v>325</v>
      </c>
      <c r="Y13" s="223" t="str">
        <f>+LOOKUP(B13,COD_FIN!$C$9:$C$68,COD_FIN!$B$9:$B$68)</f>
        <v>HCL</v>
      </c>
      <c r="Z13" s="181">
        <f t="shared" si="6"/>
        <v>345.93728000000004</v>
      </c>
      <c r="AA13" s="180"/>
    </row>
    <row r="14" spans="1:27" x14ac:dyDescent="0.3">
      <c r="A14" s="201">
        <f t="shared" si="7"/>
        <v>4</v>
      </c>
      <c r="B14" s="174">
        <v>3600001</v>
      </c>
      <c r="C14" s="175">
        <v>102341</v>
      </c>
      <c r="D14" s="176" t="s">
        <v>267</v>
      </c>
      <c r="E14" s="177">
        <v>40878</v>
      </c>
      <c r="F14" s="178">
        <v>43405</v>
      </c>
      <c r="G14" s="179">
        <v>305</v>
      </c>
      <c r="H14" s="180">
        <v>275.7</v>
      </c>
      <c r="I14" s="180">
        <v>57.64</v>
      </c>
      <c r="J14" s="179">
        <v>5</v>
      </c>
      <c r="K14" s="181">
        <v>17.100000000000001</v>
      </c>
      <c r="L14" s="182">
        <v>49.68</v>
      </c>
      <c r="M14" s="181">
        <v>11.8</v>
      </c>
      <c r="N14" s="182">
        <v>40.664000000000001</v>
      </c>
      <c r="O14" s="183">
        <v>33.4</v>
      </c>
      <c r="P14" s="182">
        <v>32.936</v>
      </c>
      <c r="Q14" s="184">
        <v>0.1</v>
      </c>
      <c r="R14" s="182">
        <v>37.9</v>
      </c>
      <c r="S14" s="183">
        <v>0.6</v>
      </c>
      <c r="T14" s="182">
        <v>28.3</v>
      </c>
      <c r="U14" s="181">
        <v>-3.6</v>
      </c>
      <c r="V14" s="185">
        <v>17.440000000000001</v>
      </c>
      <c r="W14" s="159">
        <v>311.8</v>
      </c>
      <c r="X14" s="201">
        <v>454</v>
      </c>
      <c r="Y14" s="223" t="str">
        <f>+LOOKUP(B14,COD_FIN!$C$9:$C$68,COD_FIN!$B$9:$B$68)</f>
        <v>MOS</v>
      </c>
      <c r="Z14" s="181">
        <f t="shared" si="6"/>
        <v>311.83776000000006</v>
      </c>
      <c r="AA14" s="180"/>
    </row>
    <row r="15" spans="1:27" x14ac:dyDescent="0.3">
      <c r="A15" s="201">
        <f t="shared" si="7"/>
        <v>5</v>
      </c>
      <c r="B15" s="174">
        <v>80001</v>
      </c>
      <c r="C15" s="175">
        <v>100058</v>
      </c>
      <c r="D15" s="176">
        <v>10735</v>
      </c>
      <c r="E15" s="177">
        <v>40603</v>
      </c>
      <c r="F15" s="178">
        <v>43497</v>
      </c>
      <c r="G15" s="179">
        <v>287</v>
      </c>
      <c r="H15" s="180">
        <v>638.20000000000005</v>
      </c>
      <c r="I15" s="180">
        <v>59.18</v>
      </c>
      <c r="J15" s="179">
        <v>6</v>
      </c>
      <c r="K15" s="181">
        <v>7</v>
      </c>
      <c r="L15" s="182">
        <v>43.35</v>
      </c>
      <c r="M15" s="181">
        <v>17.399999999999999</v>
      </c>
      <c r="N15" s="182">
        <v>37.994999999999997</v>
      </c>
      <c r="O15" s="183">
        <v>27</v>
      </c>
      <c r="P15" s="182">
        <v>26.01</v>
      </c>
      <c r="Q15" s="184">
        <v>-0.17</v>
      </c>
      <c r="R15" s="182">
        <v>34.5</v>
      </c>
      <c r="S15" s="183">
        <v>-4.9000000000000004</v>
      </c>
      <c r="T15" s="182">
        <v>27.4</v>
      </c>
      <c r="U15" s="181">
        <v>0.9</v>
      </c>
      <c r="V15" s="185">
        <v>16.007999999999999</v>
      </c>
      <c r="W15" s="159">
        <v>308.5</v>
      </c>
      <c r="X15" s="201">
        <v>656</v>
      </c>
      <c r="Y15" s="223" t="str">
        <f>+LOOKUP(B15,COD_FIN!$C$9:$C$68,COD_FIN!$B$9:$B$68)</f>
        <v>SLU</v>
      </c>
      <c r="Z15" s="181">
        <f t="shared" si="6"/>
        <v>308.51584000000003</v>
      </c>
      <c r="AA15" s="180"/>
    </row>
    <row r="16" spans="1:27" x14ac:dyDescent="0.3">
      <c r="A16" s="201">
        <f t="shared" si="7"/>
        <v>6</v>
      </c>
      <c r="B16" s="174">
        <v>3600001</v>
      </c>
      <c r="C16" s="175">
        <v>104595</v>
      </c>
      <c r="D16" s="176" t="s">
        <v>304</v>
      </c>
      <c r="E16" s="177">
        <v>41244</v>
      </c>
      <c r="F16" s="178">
        <v>43617</v>
      </c>
      <c r="G16" s="179">
        <v>207</v>
      </c>
      <c r="H16" s="180">
        <v>454.4</v>
      </c>
      <c r="I16" s="180">
        <v>55.512</v>
      </c>
      <c r="J16" s="179">
        <v>5</v>
      </c>
      <c r="K16" s="181">
        <v>11.3</v>
      </c>
      <c r="L16" s="182">
        <v>47.607999999999997</v>
      </c>
      <c r="M16" s="181">
        <v>16.2</v>
      </c>
      <c r="N16" s="182">
        <v>38.340000000000003</v>
      </c>
      <c r="O16" s="183">
        <v>42.2</v>
      </c>
      <c r="P16" s="182">
        <v>33.119999999999997</v>
      </c>
      <c r="Q16" s="184">
        <v>0.11</v>
      </c>
      <c r="R16" s="182">
        <v>38.299999999999997</v>
      </c>
      <c r="S16" s="183">
        <v>-1.5</v>
      </c>
      <c r="T16" s="182">
        <v>24.9</v>
      </c>
      <c r="U16" s="181">
        <v>-2</v>
      </c>
      <c r="V16" s="185">
        <v>15.84</v>
      </c>
      <c r="W16" s="159">
        <v>299.89999999999998</v>
      </c>
      <c r="X16" s="201">
        <v>505</v>
      </c>
      <c r="Y16" s="223" t="str">
        <f>+LOOKUP(B16,COD_FIN!$C$9:$C$68,COD_FIN!$B$9:$B$68)</f>
        <v>MOS</v>
      </c>
      <c r="Z16" s="181">
        <f t="shared" si="6"/>
        <v>299.89119999999997</v>
      </c>
      <c r="AA16" s="180"/>
    </row>
    <row r="17" spans="1:27" x14ac:dyDescent="0.3">
      <c r="A17" s="201">
        <f t="shared" si="7"/>
        <v>7</v>
      </c>
      <c r="B17" s="174">
        <v>2840001</v>
      </c>
      <c r="C17" s="175">
        <v>109358</v>
      </c>
      <c r="D17" s="176" t="s">
        <v>376</v>
      </c>
      <c r="E17" s="177">
        <v>42064</v>
      </c>
      <c r="F17" s="178">
        <v>43739</v>
      </c>
      <c r="G17" s="179">
        <v>31</v>
      </c>
      <c r="H17" s="180">
        <v>353.4</v>
      </c>
      <c r="I17" s="180">
        <v>48.411999999999999</v>
      </c>
      <c r="J17" s="179">
        <v>3</v>
      </c>
      <c r="K17" s="181">
        <v>20.100000000000001</v>
      </c>
      <c r="L17" s="182">
        <v>40.880000000000003</v>
      </c>
      <c r="M17" s="181">
        <v>7.7</v>
      </c>
      <c r="N17" s="182">
        <v>35.92</v>
      </c>
      <c r="O17" s="183">
        <v>30.6</v>
      </c>
      <c r="P17" s="182">
        <v>24.48</v>
      </c>
      <c r="Q17" s="184">
        <v>-0.35</v>
      </c>
      <c r="R17" s="182">
        <v>38.200000000000003</v>
      </c>
      <c r="S17" s="183">
        <v>-4.2</v>
      </c>
      <c r="T17" s="182">
        <v>29.9</v>
      </c>
      <c r="U17" s="181">
        <v>-10.199999999999999</v>
      </c>
      <c r="V17" s="185">
        <v>16.103999999999999</v>
      </c>
      <c r="W17" s="159">
        <v>299.89999999999998</v>
      </c>
      <c r="X17" s="201">
        <v>1465</v>
      </c>
      <c r="Y17" s="223" t="str">
        <f>+LOOKUP(B17,COD_FIN!$C$9:$C$68,COD_FIN!$B$9:$B$68)</f>
        <v>LAP</v>
      </c>
      <c r="Z17" s="181">
        <f t="shared" si="6"/>
        <v>299.86304000000001</v>
      </c>
      <c r="AA17" s="180"/>
    </row>
    <row r="18" spans="1:27" x14ac:dyDescent="0.3">
      <c r="A18" s="201">
        <f t="shared" si="7"/>
        <v>8</v>
      </c>
      <c r="B18" s="174">
        <v>2840001</v>
      </c>
      <c r="C18" s="175">
        <v>101435</v>
      </c>
      <c r="D18" s="176" t="s">
        <v>325</v>
      </c>
      <c r="E18" s="177">
        <v>40756</v>
      </c>
      <c r="F18" s="178">
        <v>43525</v>
      </c>
      <c r="G18" s="179">
        <v>243</v>
      </c>
      <c r="H18" s="180">
        <v>430.8</v>
      </c>
      <c r="I18" s="180">
        <v>62.457000000000001</v>
      </c>
      <c r="J18" s="179">
        <v>6</v>
      </c>
      <c r="K18" s="181">
        <v>14</v>
      </c>
      <c r="L18" s="182">
        <v>47.854999999999997</v>
      </c>
      <c r="M18" s="181">
        <v>15.7</v>
      </c>
      <c r="N18" s="182">
        <v>41.734999999999999</v>
      </c>
      <c r="O18" s="183">
        <v>44.3</v>
      </c>
      <c r="P18" s="182">
        <v>32.979999999999997</v>
      </c>
      <c r="Q18" s="184">
        <v>-0.38</v>
      </c>
      <c r="R18" s="182">
        <v>43.4</v>
      </c>
      <c r="S18" s="183">
        <v>1.5</v>
      </c>
      <c r="T18" s="182">
        <v>33.659999999999997</v>
      </c>
      <c r="U18" s="181">
        <v>-8.8000000000000007</v>
      </c>
      <c r="V18" s="185">
        <v>25.577999999999999</v>
      </c>
      <c r="W18" s="159">
        <v>268.7</v>
      </c>
      <c r="X18" s="201">
        <v>1313</v>
      </c>
      <c r="Y18" s="223" t="str">
        <f>+LOOKUP(B18,COD_FIN!$C$9:$C$68,COD_FIN!$B$9:$B$68)</f>
        <v>LAP</v>
      </c>
      <c r="Z18" s="181">
        <f t="shared" si="6"/>
        <v>268.73279999999994</v>
      </c>
      <c r="AA18" s="180"/>
    </row>
    <row r="19" spans="1:27" x14ac:dyDescent="0.3">
      <c r="A19" s="201">
        <f t="shared" si="7"/>
        <v>9</v>
      </c>
      <c r="B19" s="174">
        <v>550003</v>
      </c>
      <c r="C19" s="175">
        <v>106127</v>
      </c>
      <c r="D19" s="176" t="s">
        <v>366</v>
      </c>
      <c r="E19" s="177">
        <v>41214</v>
      </c>
      <c r="F19" s="178">
        <v>43435</v>
      </c>
      <c r="G19" s="179">
        <v>305</v>
      </c>
      <c r="H19" s="180">
        <v>346.7</v>
      </c>
      <c r="I19" s="180">
        <v>58.74</v>
      </c>
      <c r="J19" s="179">
        <v>4</v>
      </c>
      <c r="K19" s="181">
        <v>16.399999999999999</v>
      </c>
      <c r="L19" s="182">
        <v>45.27</v>
      </c>
      <c r="M19" s="181">
        <v>9.6</v>
      </c>
      <c r="N19" s="182">
        <v>39.6</v>
      </c>
      <c r="O19" s="183">
        <v>3.1</v>
      </c>
      <c r="P19" s="182">
        <v>25.56</v>
      </c>
      <c r="Q19" s="184">
        <v>-0.01</v>
      </c>
      <c r="R19" s="182">
        <v>34.4</v>
      </c>
      <c r="S19" s="183">
        <v>1.5</v>
      </c>
      <c r="T19" s="182">
        <v>26.9</v>
      </c>
      <c r="U19" s="181">
        <v>-4.9000000000000004</v>
      </c>
      <c r="V19" s="185">
        <v>15.904</v>
      </c>
      <c r="W19" s="159">
        <v>264.2</v>
      </c>
      <c r="X19" s="201">
        <v>774</v>
      </c>
      <c r="Y19" s="223" t="str">
        <f>+LOOKUP(B19,COD_FIN!$C$9:$C$68,COD_FIN!$B$9:$B$68)</f>
        <v>HLP</v>
      </c>
      <c r="Z19" s="181">
        <f t="shared" si="6"/>
        <v>264.21663999999998</v>
      </c>
      <c r="AA19" s="180"/>
    </row>
    <row r="20" spans="1:27" x14ac:dyDescent="0.3">
      <c r="A20" s="201">
        <f t="shared" si="7"/>
        <v>10</v>
      </c>
      <c r="B20" s="174">
        <v>3600001</v>
      </c>
      <c r="C20" s="175">
        <v>99538</v>
      </c>
      <c r="D20" s="176" t="s">
        <v>324</v>
      </c>
      <c r="E20" s="177">
        <v>40544</v>
      </c>
      <c r="F20" s="178">
        <v>43678</v>
      </c>
      <c r="G20" s="179">
        <v>147</v>
      </c>
      <c r="H20" s="180">
        <v>219.9</v>
      </c>
      <c r="I20" s="180">
        <v>56.18</v>
      </c>
      <c r="J20" s="179">
        <v>7</v>
      </c>
      <c r="K20" s="181">
        <v>11.3</v>
      </c>
      <c r="L20" s="182">
        <v>47.936999999999998</v>
      </c>
      <c r="M20" s="181">
        <v>10.1</v>
      </c>
      <c r="N20" s="182">
        <v>38.366999999999997</v>
      </c>
      <c r="O20" s="183">
        <v>21.2</v>
      </c>
      <c r="P20" s="182">
        <v>32.537999999999997</v>
      </c>
      <c r="Q20" s="184">
        <v>-0.23</v>
      </c>
      <c r="R20" s="182">
        <v>36.799999999999997</v>
      </c>
      <c r="S20" s="183">
        <v>-4.3</v>
      </c>
      <c r="T20" s="182">
        <v>27.7</v>
      </c>
      <c r="U20" s="181">
        <v>-3.7</v>
      </c>
      <c r="V20" s="185">
        <v>17.756</v>
      </c>
      <c r="W20" s="159">
        <v>259.89999999999998</v>
      </c>
      <c r="X20" s="201">
        <v>413</v>
      </c>
      <c r="Y20" s="223" t="str">
        <f>+LOOKUP(B20,COD_FIN!$C$9:$C$68,COD_FIN!$B$9:$B$68)</f>
        <v>MOS</v>
      </c>
      <c r="Z20" s="181">
        <f t="shared" si="6"/>
        <v>259.91775999999999</v>
      </c>
      <c r="AA20" s="180"/>
    </row>
    <row r="21" spans="1:27" x14ac:dyDescent="0.3">
      <c r="A21" s="201">
        <f t="shared" si="7"/>
        <v>11</v>
      </c>
      <c r="B21" s="174">
        <v>3600001</v>
      </c>
      <c r="C21" s="175">
        <v>105137</v>
      </c>
      <c r="D21" s="176" t="s">
        <v>376</v>
      </c>
      <c r="E21" s="177">
        <v>41334</v>
      </c>
      <c r="F21" s="178">
        <v>43466</v>
      </c>
      <c r="G21" s="179">
        <v>272</v>
      </c>
      <c r="H21" s="180">
        <v>302.10000000000002</v>
      </c>
      <c r="I21" s="180">
        <v>63.47</v>
      </c>
      <c r="J21" s="179">
        <v>4</v>
      </c>
      <c r="K21" s="181">
        <v>13.6</v>
      </c>
      <c r="L21" s="182">
        <v>55.48</v>
      </c>
      <c r="M21" s="181">
        <v>11.6</v>
      </c>
      <c r="N21" s="182">
        <v>47.405000000000001</v>
      </c>
      <c r="O21" s="183">
        <v>40.1</v>
      </c>
      <c r="P21" s="182">
        <v>37.43</v>
      </c>
      <c r="Q21" s="184">
        <v>-0.31</v>
      </c>
      <c r="R21" s="182">
        <v>44.5</v>
      </c>
      <c r="S21" s="183">
        <v>-3.8</v>
      </c>
      <c r="T21" s="182">
        <v>33.299999999999997</v>
      </c>
      <c r="U21" s="181">
        <v>-9.3000000000000007</v>
      </c>
      <c r="V21" s="185">
        <v>21.312000000000001</v>
      </c>
      <c r="W21" s="159">
        <v>253.5</v>
      </c>
      <c r="X21" s="201">
        <v>534</v>
      </c>
      <c r="Y21" s="223" t="str">
        <f>+LOOKUP(B21,COD_FIN!$C$9:$C$68,COD_FIN!$B$9:$B$68)</f>
        <v>MOS</v>
      </c>
      <c r="Z21" s="181">
        <f t="shared" si="6"/>
        <v>253.45120000000003</v>
      </c>
      <c r="AA21" s="180"/>
    </row>
    <row r="22" spans="1:27" x14ac:dyDescent="0.3">
      <c r="A22" s="201">
        <f t="shared" si="7"/>
        <v>12</v>
      </c>
      <c r="B22" s="174">
        <v>3600001</v>
      </c>
      <c r="C22" s="175">
        <v>110424</v>
      </c>
      <c r="D22" s="176" t="s">
        <v>399</v>
      </c>
      <c r="E22" s="177">
        <v>42401</v>
      </c>
      <c r="F22" s="178">
        <v>43617</v>
      </c>
      <c r="G22" s="179">
        <v>198</v>
      </c>
      <c r="H22" s="180">
        <v>301</v>
      </c>
      <c r="I22" s="180">
        <v>46.64</v>
      </c>
      <c r="J22" s="179">
        <v>2</v>
      </c>
      <c r="K22" s="181">
        <v>17.7</v>
      </c>
      <c r="L22" s="182">
        <v>39.56</v>
      </c>
      <c r="M22" s="181">
        <v>4.4000000000000004</v>
      </c>
      <c r="N22" s="182">
        <v>31.303999999999998</v>
      </c>
      <c r="O22" s="183">
        <v>28.3</v>
      </c>
      <c r="P22" s="182">
        <v>23.994</v>
      </c>
      <c r="Q22" s="184">
        <v>-0.27</v>
      </c>
      <c r="R22" s="182">
        <v>33.799999999999997</v>
      </c>
      <c r="S22" s="183">
        <v>1</v>
      </c>
      <c r="T22" s="182">
        <v>19.100000000000001</v>
      </c>
      <c r="U22" s="181">
        <v>-4.3</v>
      </c>
      <c r="V22" s="185">
        <v>9.31</v>
      </c>
      <c r="W22" s="159">
        <v>249.8</v>
      </c>
      <c r="X22" s="201">
        <v>715</v>
      </c>
      <c r="Y22" s="223" t="str">
        <f>+LOOKUP(B22,COD_FIN!$C$9:$C$68,COD_FIN!$B$9:$B$68)</f>
        <v>MOS</v>
      </c>
      <c r="Z22" s="181">
        <f t="shared" si="6"/>
        <v>249.76128</v>
      </c>
      <c r="AA22" s="180"/>
    </row>
    <row r="23" spans="1:27" x14ac:dyDescent="0.3">
      <c r="A23" s="201">
        <f t="shared" si="7"/>
        <v>13</v>
      </c>
      <c r="B23" s="174">
        <v>3600001</v>
      </c>
      <c r="C23" s="175">
        <v>103610</v>
      </c>
      <c r="D23" s="176" t="s">
        <v>357</v>
      </c>
      <c r="E23" s="177">
        <v>41061</v>
      </c>
      <c r="F23" s="178">
        <v>43800</v>
      </c>
      <c r="G23" s="179">
        <v>33</v>
      </c>
      <c r="H23" s="180">
        <v>355.6</v>
      </c>
      <c r="I23" s="180">
        <v>57.670999999999999</v>
      </c>
      <c r="J23" s="179">
        <v>6</v>
      </c>
      <c r="K23" s="181">
        <v>16.2</v>
      </c>
      <c r="L23" s="182">
        <v>55.008000000000003</v>
      </c>
      <c r="M23" s="181">
        <v>7.6</v>
      </c>
      <c r="N23" s="182">
        <v>46.271999999999998</v>
      </c>
      <c r="O23" s="183">
        <v>19.8</v>
      </c>
      <c r="P23" s="182">
        <v>36.384</v>
      </c>
      <c r="Q23" s="184">
        <v>-0.2</v>
      </c>
      <c r="R23" s="182">
        <v>42.8</v>
      </c>
      <c r="S23" s="183">
        <v>-2.7</v>
      </c>
      <c r="T23" s="182">
        <v>29.716000000000001</v>
      </c>
      <c r="U23" s="181">
        <v>-9</v>
      </c>
      <c r="V23" s="185">
        <v>22.794</v>
      </c>
      <c r="W23" s="159">
        <v>239.2</v>
      </c>
      <c r="X23" s="201">
        <v>484</v>
      </c>
      <c r="Y23" s="223" t="str">
        <f>+LOOKUP(B23,COD_FIN!$C$9:$C$68,COD_FIN!$B$9:$B$68)</f>
        <v>MOS</v>
      </c>
      <c r="Z23" s="181">
        <f t="shared" si="6"/>
        <v>239.16927999999999</v>
      </c>
      <c r="AA23" s="180"/>
    </row>
    <row r="24" spans="1:27" x14ac:dyDescent="0.3">
      <c r="A24" s="201">
        <f t="shared" si="7"/>
        <v>14</v>
      </c>
      <c r="B24" s="174">
        <v>3600001</v>
      </c>
      <c r="C24" s="175">
        <v>102877</v>
      </c>
      <c r="D24" s="176" t="s">
        <v>403</v>
      </c>
      <c r="E24" s="177">
        <v>40940</v>
      </c>
      <c r="F24" s="178">
        <v>43466</v>
      </c>
      <c r="G24" s="179">
        <v>305</v>
      </c>
      <c r="H24" s="180">
        <v>293.89999999999998</v>
      </c>
      <c r="I24" s="180">
        <v>60.822000000000003</v>
      </c>
      <c r="J24" s="179">
        <v>5</v>
      </c>
      <c r="K24" s="181">
        <v>12.8</v>
      </c>
      <c r="L24" s="182">
        <v>50.463000000000001</v>
      </c>
      <c r="M24" s="181">
        <v>8.8000000000000007</v>
      </c>
      <c r="N24" s="182">
        <v>42.097000000000001</v>
      </c>
      <c r="O24" s="183">
        <v>18.600000000000001</v>
      </c>
      <c r="P24" s="182">
        <v>34.087000000000003</v>
      </c>
      <c r="Q24" s="184">
        <v>-0.06</v>
      </c>
      <c r="R24" s="182">
        <v>39.4</v>
      </c>
      <c r="S24" s="183">
        <v>-3.6</v>
      </c>
      <c r="T24" s="182">
        <v>30</v>
      </c>
      <c r="U24" s="181">
        <v>-5.8</v>
      </c>
      <c r="V24" s="185">
        <v>19.440000000000001</v>
      </c>
      <c r="W24" s="159">
        <v>235.4</v>
      </c>
      <c r="X24" s="201">
        <v>464</v>
      </c>
      <c r="Y24" s="223" t="str">
        <f>+LOOKUP(B24,COD_FIN!$C$9:$C$68,COD_FIN!$B$9:$B$68)</f>
        <v>MOS</v>
      </c>
      <c r="Z24" s="181">
        <f t="shared" si="6"/>
        <v>235.37632000000005</v>
      </c>
      <c r="AA24" s="180"/>
    </row>
    <row r="25" spans="1:27" x14ac:dyDescent="0.3">
      <c r="A25" s="201">
        <f t="shared" si="7"/>
        <v>15</v>
      </c>
      <c r="B25" s="174">
        <v>3600001</v>
      </c>
      <c r="C25" s="175">
        <v>104612</v>
      </c>
      <c r="D25" s="176" t="s">
        <v>345</v>
      </c>
      <c r="E25" s="177">
        <v>41306</v>
      </c>
      <c r="F25" s="178">
        <v>43556</v>
      </c>
      <c r="G25" s="179">
        <v>257</v>
      </c>
      <c r="H25" s="180">
        <v>294.10000000000002</v>
      </c>
      <c r="I25" s="180">
        <v>57.996000000000002</v>
      </c>
      <c r="J25" s="179">
        <v>5</v>
      </c>
      <c r="K25" s="181">
        <v>6.1</v>
      </c>
      <c r="L25" s="182">
        <v>51.051000000000002</v>
      </c>
      <c r="M25" s="181">
        <v>14.6</v>
      </c>
      <c r="N25" s="182">
        <v>41.314</v>
      </c>
      <c r="O25" s="183">
        <v>40.5</v>
      </c>
      <c r="P25" s="182">
        <v>35.034999999999997</v>
      </c>
      <c r="Q25" s="184">
        <v>-0.15</v>
      </c>
      <c r="R25" s="182">
        <v>41</v>
      </c>
      <c r="S25" s="183">
        <v>-4.5</v>
      </c>
      <c r="T25" s="182">
        <v>27.3</v>
      </c>
      <c r="U25" s="181">
        <v>-3.1</v>
      </c>
      <c r="V25" s="185">
        <v>17.52</v>
      </c>
      <c r="W25" s="159">
        <v>234.8</v>
      </c>
      <c r="X25" s="201">
        <v>524</v>
      </c>
      <c r="Y25" s="223" t="str">
        <f>+LOOKUP(B25,COD_FIN!$C$9:$C$68,COD_FIN!$B$9:$B$68)</f>
        <v>MOS</v>
      </c>
      <c r="Z25" s="181">
        <f t="shared" si="6"/>
        <v>234.79135999999994</v>
      </c>
      <c r="AA25" s="180"/>
    </row>
    <row r="26" spans="1:27" x14ac:dyDescent="0.3">
      <c r="A26" s="201">
        <f t="shared" si="7"/>
        <v>16</v>
      </c>
      <c r="B26" s="174">
        <v>2500001</v>
      </c>
      <c r="C26" s="175">
        <v>105077</v>
      </c>
      <c r="D26" s="176" t="s">
        <v>422</v>
      </c>
      <c r="E26" s="177">
        <v>41306</v>
      </c>
      <c r="F26" s="178">
        <v>43466</v>
      </c>
      <c r="G26" s="179">
        <v>255</v>
      </c>
      <c r="H26" s="180">
        <v>-13.1</v>
      </c>
      <c r="I26" s="180">
        <v>48.505000000000003</v>
      </c>
      <c r="J26" s="179">
        <v>4</v>
      </c>
      <c r="K26" s="181">
        <v>18.100000000000001</v>
      </c>
      <c r="L26" s="182">
        <v>36.125</v>
      </c>
      <c r="M26" s="181">
        <v>0.4</v>
      </c>
      <c r="N26" s="182">
        <v>29.75</v>
      </c>
      <c r="O26" s="183">
        <v>1.2</v>
      </c>
      <c r="P26" s="182">
        <v>19.125</v>
      </c>
      <c r="Q26" s="184">
        <v>0.13</v>
      </c>
      <c r="R26" s="182">
        <v>29</v>
      </c>
      <c r="S26" s="183">
        <v>-4.2</v>
      </c>
      <c r="T26" s="182">
        <v>18.600000000000001</v>
      </c>
      <c r="U26" s="181">
        <v>-5.6</v>
      </c>
      <c r="V26" s="185">
        <v>9.6479999999999997</v>
      </c>
      <c r="W26" s="159">
        <v>230.1</v>
      </c>
      <c r="X26" s="201">
        <v>318.01</v>
      </c>
      <c r="Y26" s="223" t="str">
        <f>+LOOKUP(B26,COD_FIN!$C$9:$C$68,COD_FIN!$B$9:$B$68)</f>
        <v>HCL</v>
      </c>
      <c r="Z26" s="181">
        <f t="shared" si="6"/>
        <v>230.07136000000003</v>
      </c>
      <c r="AA26" s="180"/>
    </row>
    <row r="27" spans="1:27" x14ac:dyDescent="0.3">
      <c r="A27" s="201">
        <f t="shared" si="7"/>
        <v>17</v>
      </c>
      <c r="B27" s="174">
        <v>3600001</v>
      </c>
      <c r="C27" s="175">
        <v>110418</v>
      </c>
      <c r="D27" s="176" t="s">
        <v>396</v>
      </c>
      <c r="E27" s="177">
        <v>42339</v>
      </c>
      <c r="F27" s="178">
        <v>43435</v>
      </c>
      <c r="G27" s="179">
        <v>289</v>
      </c>
      <c r="H27" s="180">
        <v>311.89999999999998</v>
      </c>
      <c r="I27" s="180">
        <v>46.216000000000001</v>
      </c>
      <c r="J27" s="179">
        <v>2</v>
      </c>
      <c r="K27" s="181">
        <v>14.5</v>
      </c>
      <c r="L27" s="182">
        <v>43.13</v>
      </c>
      <c r="M27" s="181">
        <v>8.6</v>
      </c>
      <c r="N27" s="182">
        <v>33.44</v>
      </c>
      <c r="O27" s="183">
        <v>30.1</v>
      </c>
      <c r="P27" s="182">
        <v>26.98</v>
      </c>
      <c r="Q27" s="184">
        <v>-0.12</v>
      </c>
      <c r="R27" s="182">
        <v>34.299999999999997</v>
      </c>
      <c r="S27" s="183">
        <v>-0.4</v>
      </c>
      <c r="T27" s="182">
        <v>19</v>
      </c>
      <c r="U27" s="181">
        <v>-6.6</v>
      </c>
      <c r="V27" s="185">
        <v>9.9368999999999996</v>
      </c>
      <c r="W27" s="159">
        <v>229.8</v>
      </c>
      <c r="X27" s="201">
        <v>709</v>
      </c>
      <c r="Y27" s="223" t="str">
        <f>+LOOKUP(B27,COD_FIN!$C$9:$C$68,COD_FIN!$B$9:$B$68)</f>
        <v>MOS</v>
      </c>
      <c r="Z27" s="181">
        <f t="shared" si="6"/>
        <v>229.78399999999999</v>
      </c>
      <c r="AA27" s="180"/>
    </row>
    <row r="28" spans="1:27" x14ac:dyDescent="0.3">
      <c r="A28" s="201">
        <f t="shared" si="7"/>
        <v>18</v>
      </c>
      <c r="B28" s="174">
        <v>550003</v>
      </c>
      <c r="C28" s="175">
        <v>96852</v>
      </c>
      <c r="D28" s="176" t="s">
        <v>423</v>
      </c>
      <c r="E28" s="177">
        <v>40210</v>
      </c>
      <c r="F28" s="178">
        <v>43739</v>
      </c>
      <c r="G28" s="179">
        <v>128</v>
      </c>
      <c r="H28" s="180">
        <v>390.8</v>
      </c>
      <c r="I28" s="180">
        <v>64.093000000000004</v>
      </c>
      <c r="J28" s="179">
        <v>7</v>
      </c>
      <c r="K28" s="181">
        <v>10.9</v>
      </c>
      <c r="L28" s="182">
        <v>46.250999999999998</v>
      </c>
      <c r="M28" s="181">
        <v>7.6</v>
      </c>
      <c r="N28" s="182">
        <v>41.832000000000001</v>
      </c>
      <c r="O28" s="183">
        <v>14.6</v>
      </c>
      <c r="P28" s="182">
        <v>30.626999999999999</v>
      </c>
      <c r="Q28" s="184">
        <v>-0.04</v>
      </c>
      <c r="R28" s="182">
        <v>41.5</v>
      </c>
      <c r="S28" s="183">
        <v>0.5</v>
      </c>
      <c r="T28" s="182">
        <v>32.979999999999997</v>
      </c>
      <c r="U28" s="181">
        <v>0.9</v>
      </c>
      <c r="V28" s="185">
        <v>24.288</v>
      </c>
      <c r="W28" s="159">
        <v>227.4</v>
      </c>
      <c r="X28" s="201">
        <v>635</v>
      </c>
      <c r="Y28" s="223" t="str">
        <f>+LOOKUP(B28,COD_FIN!$C$9:$C$68,COD_FIN!$B$9:$B$68)</f>
        <v>HLP</v>
      </c>
      <c r="Z28" s="181">
        <f t="shared" si="6"/>
        <v>227.44639999999995</v>
      </c>
      <c r="AA28" s="180"/>
    </row>
    <row r="29" spans="1:27" x14ac:dyDescent="0.3">
      <c r="A29" s="201">
        <f t="shared" si="7"/>
        <v>19</v>
      </c>
      <c r="B29" s="174">
        <v>550003</v>
      </c>
      <c r="C29" s="175">
        <v>111355</v>
      </c>
      <c r="D29" s="176" t="s">
        <v>364</v>
      </c>
      <c r="E29" s="177">
        <v>42401</v>
      </c>
      <c r="F29" s="178">
        <v>43497</v>
      </c>
      <c r="G29" s="179">
        <v>305</v>
      </c>
      <c r="H29" s="180">
        <v>529.70000000000005</v>
      </c>
      <c r="I29" s="180">
        <v>53.46</v>
      </c>
      <c r="J29" s="179">
        <v>2</v>
      </c>
      <c r="K29" s="181">
        <v>16.2</v>
      </c>
      <c r="L29" s="182">
        <v>38.08</v>
      </c>
      <c r="M29" s="181">
        <v>10.6</v>
      </c>
      <c r="N29" s="182">
        <v>32.64</v>
      </c>
      <c r="O29" s="183">
        <v>34.799999999999997</v>
      </c>
      <c r="P29" s="182">
        <v>22.72</v>
      </c>
      <c r="Q29" s="184">
        <v>0.13</v>
      </c>
      <c r="R29" s="182">
        <v>33.6</v>
      </c>
      <c r="S29" s="183">
        <v>1.3</v>
      </c>
      <c r="T29" s="182">
        <v>25.3</v>
      </c>
      <c r="U29" s="181">
        <v>-9.8000000000000007</v>
      </c>
      <c r="V29" s="185">
        <v>12.201000000000001</v>
      </c>
      <c r="W29" s="159">
        <v>218.2</v>
      </c>
      <c r="X29" s="201">
        <v>955</v>
      </c>
      <c r="Y29" s="223" t="str">
        <f>+LOOKUP(B29,COD_FIN!$C$9:$C$68,COD_FIN!$B$9:$B$68)</f>
        <v>HLP</v>
      </c>
      <c r="Z29" s="181">
        <f t="shared" si="6"/>
        <v>218.16863999999998</v>
      </c>
      <c r="AA29" s="180"/>
    </row>
    <row r="30" spans="1:27" x14ac:dyDescent="0.3">
      <c r="A30" s="201">
        <f t="shared" si="7"/>
        <v>20</v>
      </c>
      <c r="B30" s="174">
        <v>2840001</v>
      </c>
      <c r="C30" s="175">
        <v>109359</v>
      </c>
      <c r="D30" s="176" t="s">
        <v>376</v>
      </c>
      <c r="E30" s="177">
        <v>42095</v>
      </c>
      <c r="F30" s="178">
        <v>43556</v>
      </c>
      <c r="G30" s="179">
        <v>211</v>
      </c>
      <c r="H30" s="180">
        <v>401.6</v>
      </c>
      <c r="I30" s="180">
        <v>56.281999999999996</v>
      </c>
      <c r="J30" s="179">
        <v>3</v>
      </c>
      <c r="K30" s="181">
        <v>11.4</v>
      </c>
      <c r="L30" s="182">
        <v>38.884999999999998</v>
      </c>
      <c r="M30" s="181">
        <v>14.3</v>
      </c>
      <c r="N30" s="182">
        <v>34.188000000000002</v>
      </c>
      <c r="O30" s="183">
        <v>40.5</v>
      </c>
      <c r="P30" s="182">
        <v>23.331</v>
      </c>
      <c r="Q30" s="184">
        <v>-0.18</v>
      </c>
      <c r="R30" s="182">
        <v>37.5</v>
      </c>
      <c r="S30" s="183">
        <v>-2.8</v>
      </c>
      <c r="T30" s="182">
        <v>28.324000000000002</v>
      </c>
      <c r="U30" s="181">
        <v>-11.4</v>
      </c>
      <c r="V30" s="185">
        <v>16.103999999999999</v>
      </c>
      <c r="W30" s="159">
        <v>216.5</v>
      </c>
      <c r="X30" s="201">
        <v>1466</v>
      </c>
      <c r="Y30" s="223" t="str">
        <f>+LOOKUP(B30,COD_FIN!$C$9:$C$68,COD_FIN!$B$9:$B$68)</f>
        <v>LAP</v>
      </c>
      <c r="Z30" s="181">
        <f t="shared" si="6"/>
        <v>216.49088000000003</v>
      </c>
      <c r="AA30" s="180"/>
    </row>
    <row r="31" spans="1:27" x14ac:dyDescent="0.3">
      <c r="A31" s="201">
        <f t="shared" si="7"/>
        <v>21</v>
      </c>
      <c r="B31" s="174">
        <v>550003</v>
      </c>
      <c r="C31" s="175">
        <v>111342</v>
      </c>
      <c r="D31" s="176" t="s">
        <v>365</v>
      </c>
      <c r="E31" s="177">
        <v>42156</v>
      </c>
      <c r="F31" s="178">
        <v>43739</v>
      </c>
      <c r="G31" s="179">
        <v>128</v>
      </c>
      <c r="H31" s="180">
        <v>122</v>
      </c>
      <c r="I31" s="180">
        <v>53.972000000000001</v>
      </c>
      <c r="J31" s="179">
        <v>3</v>
      </c>
      <c r="K31" s="181">
        <v>15.7</v>
      </c>
      <c r="L31" s="182">
        <v>37.512</v>
      </c>
      <c r="M31" s="181">
        <v>10.199999999999999</v>
      </c>
      <c r="N31" s="182">
        <v>32.472000000000001</v>
      </c>
      <c r="O31" s="183">
        <v>18.100000000000001</v>
      </c>
      <c r="P31" s="182">
        <v>24.984000000000002</v>
      </c>
      <c r="Q31" s="184">
        <v>-0.33</v>
      </c>
      <c r="R31" s="182">
        <v>39</v>
      </c>
      <c r="S31" s="183">
        <v>-1.5</v>
      </c>
      <c r="T31" s="182">
        <v>29.8</v>
      </c>
      <c r="U31" s="181">
        <v>-13.8</v>
      </c>
      <c r="V31" s="185">
        <v>17.507000000000001</v>
      </c>
      <c r="W31" s="159">
        <v>216.2</v>
      </c>
      <c r="X31" s="201">
        <v>915</v>
      </c>
      <c r="Y31" s="223" t="str">
        <f>+LOOKUP(B31,COD_FIN!$C$9:$C$68,COD_FIN!$B$9:$B$68)</f>
        <v>HLP</v>
      </c>
      <c r="Z31" s="181">
        <f t="shared" si="6"/>
        <v>216.19711999999996</v>
      </c>
      <c r="AA31" s="180"/>
    </row>
    <row r="32" spans="1:27" x14ac:dyDescent="0.3">
      <c r="A32" s="201">
        <f t="shared" si="7"/>
        <v>22</v>
      </c>
      <c r="B32" s="174">
        <v>3600001</v>
      </c>
      <c r="C32" s="175">
        <v>108447</v>
      </c>
      <c r="D32" s="176" t="s">
        <v>387</v>
      </c>
      <c r="E32" s="177">
        <v>41944</v>
      </c>
      <c r="F32" s="178">
        <v>43586</v>
      </c>
      <c r="G32" s="179">
        <v>226</v>
      </c>
      <c r="H32" s="180">
        <v>483.4</v>
      </c>
      <c r="I32" s="180">
        <v>54.936</v>
      </c>
      <c r="J32" s="179">
        <v>3</v>
      </c>
      <c r="K32" s="181">
        <v>5.3</v>
      </c>
      <c r="L32" s="182">
        <v>47.747999999999998</v>
      </c>
      <c r="M32" s="181">
        <v>13.2</v>
      </c>
      <c r="N32" s="182">
        <v>39.192</v>
      </c>
      <c r="O32" s="183">
        <v>24.4</v>
      </c>
      <c r="P32" s="182">
        <v>30.175999999999998</v>
      </c>
      <c r="Q32" s="184">
        <v>-0.5</v>
      </c>
      <c r="R32" s="182">
        <v>39.1</v>
      </c>
      <c r="S32" s="183">
        <v>-8.3000000000000007</v>
      </c>
      <c r="T32" s="182">
        <v>24.5</v>
      </c>
      <c r="U32" s="181">
        <v>-8.1</v>
      </c>
      <c r="V32" s="185">
        <v>12.993</v>
      </c>
      <c r="W32" s="159">
        <v>198.5</v>
      </c>
      <c r="X32" s="201">
        <v>623</v>
      </c>
      <c r="Y32" s="223" t="str">
        <f>+LOOKUP(B32,COD_FIN!$C$9:$C$68,COD_FIN!$B$9:$B$68)</f>
        <v>MOS</v>
      </c>
      <c r="Z32" s="181">
        <f t="shared" si="6"/>
        <v>198.48576000000003</v>
      </c>
      <c r="AA32" s="180"/>
    </row>
    <row r="33" spans="1:27" x14ac:dyDescent="0.3">
      <c r="A33" s="201">
        <f t="shared" si="7"/>
        <v>23</v>
      </c>
      <c r="B33" s="174">
        <v>3600001</v>
      </c>
      <c r="C33" s="175">
        <v>110409</v>
      </c>
      <c r="D33" s="176" t="s">
        <v>404</v>
      </c>
      <c r="E33" s="177">
        <v>42278</v>
      </c>
      <c r="F33" s="178">
        <v>43405</v>
      </c>
      <c r="G33" s="179">
        <v>305</v>
      </c>
      <c r="H33" s="180">
        <v>217.8</v>
      </c>
      <c r="I33" s="180">
        <v>46.09</v>
      </c>
      <c r="J33" s="179">
        <v>2</v>
      </c>
      <c r="K33" s="181">
        <v>10.7</v>
      </c>
      <c r="L33" s="182">
        <v>40.950000000000003</v>
      </c>
      <c r="M33" s="181">
        <v>11.3</v>
      </c>
      <c r="N33" s="182">
        <v>32.965000000000003</v>
      </c>
      <c r="O33" s="183">
        <v>27.8</v>
      </c>
      <c r="P33" s="182">
        <v>27.265000000000001</v>
      </c>
      <c r="Q33" s="184">
        <v>-0.28999999999999998</v>
      </c>
      <c r="R33" s="182">
        <v>33.4</v>
      </c>
      <c r="S33" s="183">
        <v>1.4</v>
      </c>
      <c r="T33" s="182">
        <v>17.5</v>
      </c>
      <c r="U33" s="181">
        <v>-7.2</v>
      </c>
      <c r="V33" s="185">
        <v>8.0850000000000009</v>
      </c>
      <c r="W33" s="159">
        <v>194.7</v>
      </c>
      <c r="X33" s="201">
        <v>696</v>
      </c>
      <c r="Y33" s="223" t="str">
        <f>+LOOKUP(B33,COD_FIN!$C$9:$C$68,COD_FIN!$B$9:$B$68)</f>
        <v>MOS</v>
      </c>
      <c r="Z33" s="181">
        <f t="shared" si="6"/>
        <v>194.66751999999997</v>
      </c>
      <c r="AA33" s="180"/>
    </row>
    <row r="34" spans="1:27" x14ac:dyDescent="0.3">
      <c r="A34" s="201">
        <f t="shared" si="7"/>
        <v>24</v>
      </c>
      <c r="B34" s="174">
        <v>3600001</v>
      </c>
      <c r="C34" s="175">
        <v>109666</v>
      </c>
      <c r="D34" s="176" t="s">
        <v>402</v>
      </c>
      <c r="E34" s="177">
        <v>42217</v>
      </c>
      <c r="F34" s="178">
        <v>43435</v>
      </c>
      <c r="G34" s="179">
        <v>305</v>
      </c>
      <c r="H34" s="180">
        <v>273.8</v>
      </c>
      <c r="I34" s="180">
        <v>46.2</v>
      </c>
      <c r="J34" s="179">
        <v>2</v>
      </c>
      <c r="K34" s="181">
        <v>13.9</v>
      </c>
      <c r="L34" s="182">
        <v>42.75</v>
      </c>
      <c r="M34" s="181">
        <v>9.1999999999999993</v>
      </c>
      <c r="N34" s="182">
        <v>32.774999999999999</v>
      </c>
      <c r="O34" s="183">
        <v>26.6</v>
      </c>
      <c r="P34" s="182">
        <v>25.934999999999999</v>
      </c>
      <c r="Q34" s="184">
        <v>-0.21</v>
      </c>
      <c r="R34" s="182">
        <v>33.700000000000003</v>
      </c>
      <c r="S34" s="183">
        <v>-3.1</v>
      </c>
      <c r="T34" s="182">
        <v>17.8</v>
      </c>
      <c r="U34" s="181">
        <v>-13</v>
      </c>
      <c r="V34" s="185">
        <v>8.7219999999999995</v>
      </c>
      <c r="W34" s="159">
        <v>191.2</v>
      </c>
      <c r="X34" s="201">
        <v>671</v>
      </c>
      <c r="Y34" s="223" t="str">
        <f>+LOOKUP(B34,COD_FIN!$C$9:$C$68,COD_FIN!$B$9:$B$68)</f>
        <v>MOS</v>
      </c>
      <c r="Z34" s="181">
        <f t="shared" si="6"/>
        <v>191.15839999999997</v>
      </c>
      <c r="AA34" s="180"/>
    </row>
    <row r="35" spans="1:27" x14ac:dyDescent="0.3">
      <c r="A35" s="201">
        <f t="shared" si="7"/>
        <v>25</v>
      </c>
      <c r="B35" s="174">
        <v>102960001</v>
      </c>
      <c r="C35" s="175">
        <v>84560</v>
      </c>
      <c r="D35" s="176" t="s">
        <v>87</v>
      </c>
      <c r="E35" s="177">
        <v>38718</v>
      </c>
      <c r="F35" s="178">
        <v>43586</v>
      </c>
      <c r="G35" s="179">
        <v>274</v>
      </c>
      <c r="H35" s="180">
        <v>280.5</v>
      </c>
      <c r="I35" s="180">
        <v>71.83</v>
      </c>
      <c r="J35" s="179">
        <v>11</v>
      </c>
      <c r="K35" s="181">
        <v>7.4</v>
      </c>
      <c r="L35" s="182">
        <v>55.98</v>
      </c>
      <c r="M35" s="181">
        <v>7.6</v>
      </c>
      <c r="N35" s="182">
        <v>51.12</v>
      </c>
      <c r="O35" s="183">
        <v>18.2</v>
      </c>
      <c r="P35" s="182">
        <v>39.06</v>
      </c>
      <c r="Q35" s="184">
        <v>0.04</v>
      </c>
      <c r="R35" s="182">
        <v>47.8</v>
      </c>
      <c r="S35" s="183">
        <v>2.7</v>
      </c>
      <c r="T35" s="182">
        <v>42.5</v>
      </c>
      <c r="U35" s="181">
        <v>3.9</v>
      </c>
      <c r="V35" s="185">
        <v>33.462000000000003</v>
      </c>
      <c r="W35" s="159">
        <v>190.4</v>
      </c>
      <c r="X35" s="201">
        <v>2651</v>
      </c>
      <c r="Y35" s="223" t="str">
        <f>+LOOKUP(B35,COD_FIN!$C$9:$C$68,COD_FIN!$B$9:$B$68)</f>
        <v>HLM</v>
      </c>
      <c r="Z35" s="181">
        <f t="shared" si="6"/>
        <v>190.41888</v>
      </c>
      <c r="AA35" s="180"/>
    </row>
    <row r="36" spans="1:27" x14ac:dyDescent="0.3">
      <c r="A36" s="201">
        <f t="shared" si="7"/>
        <v>26</v>
      </c>
      <c r="B36" s="174">
        <v>550003</v>
      </c>
      <c r="C36" s="175">
        <v>96848</v>
      </c>
      <c r="D36" s="176" t="s">
        <v>108</v>
      </c>
      <c r="E36" s="177">
        <v>40118</v>
      </c>
      <c r="F36" s="178">
        <v>43556</v>
      </c>
      <c r="G36" s="179">
        <v>305</v>
      </c>
      <c r="H36" s="180">
        <v>212.6</v>
      </c>
      <c r="I36" s="180">
        <v>64.13</v>
      </c>
      <c r="J36" s="179">
        <v>8</v>
      </c>
      <c r="K36" s="181">
        <v>6</v>
      </c>
      <c r="L36" s="182">
        <v>50.49</v>
      </c>
      <c r="M36" s="181">
        <v>12.5</v>
      </c>
      <c r="N36" s="182">
        <v>44.01</v>
      </c>
      <c r="O36" s="183">
        <v>23</v>
      </c>
      <c r="P36" s="182">
        <v>32.67</v>
      </c>
      <c r="Q36" s="184">
        <v>0.12</v>
      </c>
      <c r="R36" s="182">
        <v>39.9</v>
      </c>
      <c r="S36" s="183">
        <v>1.3</v>
      </c>
      <c r="T36" s="182">
        <v>34.200000000000003</v>
      </c>
      <c r="U36" s="181">
        <v>-0.5</v>
      </c>
      <c r="V36" s="185">
        <v>25.248000000000001</v>
      </c>
      <c r="W36" s="159">
        <v>187.8</v>
      </c>
      <c r="X36" s="201">
        <v>626</v>
      </c>
      <c r="Y36" s="223" t="str">
        <f>+LOOKUP(B36,COD_FIN!$C$9:$C$68,COD_FIN!$B$9:$B$68)</f>
        <v>HLP</v>
      </c>
      <c r="Z36" s="181">
        <f t="shared" si="6"/>
        <v>187.83039999999994</v>
      </c>
      <c r="AA36" s="180"/>
    </row>
    <row r="37" spans="1:27" x14ac:dyDescent="0.3">
      <c r="A37" s="201">
        <f t="shared" si="7"/>
        <v>27</v>
      </c>
      <c r="B37" s="174">
        <v>2500001</v>
      </c>
      <c r="C37" s="175">
        <v>108298</v>
      </c>
      <c r="D37" s="176" t="s">
        <v>356</v>
      </c>
      <c r="E37" s="177">
        <v>41913</v>
      </c>
      <c r="F37" s="178">
        <v>43709</v>
      </c>
      <c r="G37" s="179">
        <v>92</v>
      </c>
      <c r="H37" s="180">
        <v>218</v>
      </c>
      <c r="I37" s="180">
        <v>52.122</v>
      </c>
      <c r="J37" s="179">
        <v>4</v>
      </c>
      <c r="K37" s="181">
        <v>7.6</v>
      </c>
      <c r="L37" s="182">
        <v>34</v>
      </c>
      <c r="M37" s="181">
        <v>8.9</v>
      </c>
      <c r="N37" s="182">
        <v>32.799999999999997</v>
      </c>
      <c r="O37" s="183">
        <v>-1.8</v>
      </c>
      <c r="P37" s="182">
        <v>16.64</v>
      </c>
      <c r="Q37" s="184">
        <v>-0.42</v>
      </c>
      <c r="R37" s="182">
        <v>34.299999999999997</v>
      </c>
      <c r="S37" s="183">
        <v>-6.9</v>
      </c>
      <c r="T37" s="182">
        <v>26.5</v>
      </c>
      <c r="U37" s="181">
        <v>-7.4</v>
      </c>
      <c r="V37" s="185">
        <v>15.62</v>
      </c>
      <c r="W37" s="159">
        <v>186.9</v>
      </c>
      <c r="X37" s="201">
        <v>386</v>
      </c>
      <c r="Y37" s="223" t="str">
        <f>+LOOKUP(B37,COD_FIN!$C$9:$C$68,COD_FIN!$B$9:$B$68)</f>
        <v>HCL</v>
      </c>
      <c r="Z37" s="181">
        <f t="shared" si="6"/>
        <v>186.89856</v>
      </c>
      <c r="AA37" s="180"/>
    </row>
    <row r="38" spans="1:27" x14ac:dyDescent="0.3">
      <c r="A38" s="201">
        <f t="shared" si="7"/>
        <v>28</v>
      </c>
      <c r="B38" s="174">
        <v>3010001</v>
      </c>
      <c r="C38" s="175">
        <v>105159</v>
      </c>
      <c r="D38" s="176" t="s">
        <v>367</v>
      </c>
      <c r="E38" s="177">
        <v>41334</v>
      </c>
      <c r="F38" s="178">
        <v>43374</v>
      </c>
      <c r="G38" s="179">
        <v>254</v>
      </c>
      <c r="H38" s="180">
        <v>290.89999999999998</v>
      </c>
      <c r="I38" s="180">
        <v>54.45</v>
      </c>
      <c r="J38" s="179">
        <v>4</v>
      </c>
      <c r="K38" s="181">
        <v>10.6</v>
      </c>
      <c r="L38" s="182">
        <v>49.06</v>
      </c>
      <c r="M38" s="181">
        <v>9.6999999999999993</v>
      </c>
      <c r="N38" s="182">
        <v>43.89</v>
      </c>
      <c r="O38" s="183">
        <v>29.5</v>
      </c>
      <c r="P38" s="182">
        <v>26.4</v>
      </c>
      <c r="Q38" s="184">
        <v>-0.16</v>
      </c>
      <c r="R38" s="182">
        <v>35.6</v>
      </c>
      <c r="S38" s="183">
        <v>0.6</v>
      </c>
      <c r="T38" s="182">
        <v>25.5</v>
      </c>
      <c r="U38" s="181">
        <v>-6.8</v>
      </c>
      <c r="V38" s="185">
        <v>14.555</v>
      </c>
      <c r="W38" s="159">
        <v>179.6</v>
      </c>
      <c r="X38" s="201">
        <v>489</v>
      </c>
      <c r="Y38" s="223" t="str">
        <f>+LOOKUP(B38,COD_FIN!$C$9:$C$68,COD_FIN!$B$9:$B$68)</f>
        <v>REN</v>
      </c>
      <c r="Z38" s="181">
        <f t="shared" si="6"/>
        <v>179.58240000000001</v>
      </c>
      <c r="AA38" s="180"/>
    </row>
    <row r="39" spans="1:27" x14ac:dyDescent="0.3">
      <c r="A39" s="201">
        <f t="shared" si="7"/>
        <v>29</v>
      </c>
      <c r="B39" s="174">
        <v>3600001</v>
      </c>
      <c r="C39" s="175">
        <v>110422</v>
      </c>
      <c r="D39" s="176" t="s">
        <v>406</v>
      </c>
      <c r="E39" s="177">
        <v>42370</v>
      </c>
      <c r="F39" s="178">
        <v>43525</v>
      </c>
      <c r="G39" s="179">
        <v>299</v>
      </c>
      <c r="H39" s="180">
        <v>138.30000000000001</v>
      </c>
      <c r="I39" s="180">
        <v>44.77</v>
      </c>
      <c r="J39" s="179">
        <v>2</v>
      </c>
      <c r="K39" s="181">
        <v>9</v>
      </c>
      <c r="L39" s="182">
        <v>39.96</v>
      </c>
      <c r="M39" s="181">
        <v>10.6</v>
      </c>
      <c r="N39" s="182">
        <v>30.06</v>
      </c>
      <c r="O39" s="183">
        <v>16.8</v>
      </c>
      <c r="P39" s="182">
        <v>25.02</v>
      </c>
      <c r="Q39" s="184">
        <v>-0.04</v>
      </c>
      <c r="R39" s="182">
        <v>33.200000000000003</v>
      </c>
      <c r="S39" s="183">
        <v>-2</v>
      </c>
      <c r="T39" s="182">
        <v>15.8</v>
      </c>
      <c r="U39" s="181">
        <v>-7.3</v>
      </c>
      <c r="V39" s="185">
        <v>7.4969999999999999</v>
      </c>
      <c r="W39" s="159">
        <v>178.3</v>
      </c>
      <c r="X39" s="201">
        <v>713</v>
      </c>
      <c r="Y39" s="223" t="str">
        <f>+LOOKUP(B39,COD_FIN!$C$9:$C$68,COD_FIN!$B$9:$B$68)</f>
        <v>MOS</v>
      </c>
      <c r="Z39" s="181">
        <f t="shared" si="6"/>
        <v>178.25695999999999</v>
      </c>
      <c r="AA39" s="180"/>
    </row>
    <row r="40" spans="1:27" x14ac:dyDescent="0.3">
      <c r="A40" s="201">
        <f t="shared" si="7"/>
        <v>30</v>
      </c>
      <c r="B40" s="174">
        <v>550003</v>
      </c>
      <c r="C40" s="175">
        <v>98797</v>
      </c>
      <c r="D40" s="176" t="s">
        <v>122</v>
      </c>
      <c r="E40" s="177">
        <v>40422</v>
      </c>
      <c r="F40" s="178">
        <v>43586</v>
      </c>
      <c r="G40" s="179">
        <v>267</v>
      </c>
      <c r="H40" s="180">
        <v>586.9</v>
      </c>
      <c r="I40" s="180">
        <v>62.92</v>
      </c>
      <c r="J40" s="179">
        <v>7</v>
      </c>
      <c r="K40" s="181">
        <v>6.3</v>
      </c>
      <c r="L40" s="182">
        <v>48.676000000000002</v>
      </c>
      <c r="M40" s="181">
        <v>10.7</v>
      </c>
      <c r="N40" s="182">
        <v>41.795999999999999</v>
      </c>
      <c r="O40" s="183">
        <v>29.3</v>
      </c>
      <c r="P40" s="182">
        <v>31.734000000000002</v>
      </c>
      <c r="Q40" s="184">
        <v>-0.14000000000000001</v>
      </c>
      <c r="R40" s="182">
        <v>40.9</v>
      </c>
      <c r="S40" s="183">
        <v>-0.5</v>
      </c>
      <c r="T40" s="182">
        <v>35.799999999999997</v>
      </c>
      <c r="U40" s="181">
        <v>-1.6</v>
      </c>
      <c r="V40" s="185">
        <v>25.667999999999999</v>
      </c>
      <c r="W40" s="159">
        <v>177.6</v>
      </c>
      <c r="X40" s="201">
        <v>663</v>
      </c>
      <c r="Y40" s="223" t="str">
        <f>+LOOKUP(B40,COD_FIN!$C$9:$C$68,COD_FIN!$B$9:$B$68)</f>
        <v>HLP</v>
      </c>
      <c r="Z40" s="181">
        <f t="shared" si="6"/>
        <v>177.59967999999998</v>
      </c>
      <c r="AA40" s="180"/>
    </row>
    <row r="41" spans="1:27" x14ac:dyDescent="0.3">
      <c r="A41" s="201">
        <f t="shared" si="7"/>
        <v>31</v>
      </c>
      <c r="B41" s="174">
        <v>2500001</v>
      </c>
      <c r="C41" s="175">
        <v>102403</v>
      </c>
      <c r="D41" s="176" t="s">
        <v>417</v>
      </c>
      <c r="E41" s="177">
        <v>40725</v>
      </c>
      <c r="F41" s="178">
        <v>43374</v>
      </c>
      <c r="G41" s="179">
        <v>305</v>
      </c>
      <c r="H41" s="180">
        <v>538</v>
      </c>
      <c r="I41" s="180">
        <v>56.808</v>
      </c>
      <c r="J41" s="179">
        <v>5</v>
      </c>
      <c r="K41" s="181">
        <v>9.4</v>
      </c>
      <c r="L41" s="182">
        <v>39.78</v>
      </c>
      <c r="M41" s="181">
        <v>7.3</v>
      </c>
      <c r="N41" s="182">
        <v>35.954999999999998</v>
      </c>
      <c r="O41" s="183">
        <v>23.1</v>
      </c>
      <c r="P41" s="182">
        <v>21.59</v>
      </c>
      <c r="Q41" s="184">
        <v>-0.18</v>
      </c>
      <c r="R41" s="182">
        <v>35.6</v>
      </c>
      <c r="S41" s="183">
        <v>0.8</v>
      </c>
      <c r="T41" s="182">
        <v>26.9</v>
      </c>
      <c r="U41" s="181">
        <v>-2.2000000000000002</v>
      </c>
      <c r="V41" s="185">
        <v>17.12</v>
      </c>
      <c r="W41" s="159">
        <v>174.8</v>
      </c>
      <c r="X41" s="201">
        <v>257</v>
      </c>
      <c r="Y41" s="223" t="str">
        <f>+LOOKUP(B41,COD_FIN!$C$9:$C$68,COD_FIN!$B$9:$B$68)</f>
        <v>HCL</v>
      </c>
      <c r="Z41" s="181">
        <f t="shared" si="6"/>
        <v>174.79615999999999</v>
      </c>
      <c r="AA41" s="180"/>
    </row>
    <row r="42" spans="1:27" x14ac:dyDescent="0.3">
      <c r="A42" s="201">
        <f t="shared" si="7"/>
        <v>32</v>
      </c>
      <c r="B42" s="174">
        <v>102960001</v>
      </c>
      <c r="C42" s="175">
        <v>96727</v>
      </c>
      <c r="D42" s="176" t="s">
        <v>123</v>
      </c>
      <c r="E42" s="177">
        <v>40238</v>
      </c>
      <c r="F42" s="178">
        <v>43497</v>
      </c>
      <c r="G42" s="179">
        <v>305</v>
      </c>
      <c r="H42" s="180">
        <v>334.7</v>
      </c>
      <c r="I42" s="180">
        <v>57.09</v>
      </c>
      <c r="J42" s="179">
        <v>6</v>
      </c>
      <c r="K42" s="181">
        <v>4.9000000000000004</v>
      </c>
      <c r="L42" s="182">
        <v>36.4</v>
      </c>
      <c r="M42" s="181">
        <v>12.4</v>
      </c>
      <c r="N42" s="182">
        <v>38.07</v>
      </c>
      <c r="O42" s="183">
        <v>34.1</v>
      </c>
      <c r="P42" s="182">
        <v>22.23</v>
      </c>
      <c r="Q42" s="184">
        <v>-7.0000000000000007E-2</v>
      </c>
      <c r="R42" s="182">
        <v>33.5</v>
      </c>
      <c r="S42" s="183">
        <v>3.2</v>
      </c>
      <c r="T42" s="182">
        <v>28.3</v>
      </c>
      <c r="U42" s="181">
        <v>0.5</v>
      </c>
      <c r="V42" s="185">
        <v>18.792000000000002</v>
      </c>
      <c r="W42" s="159">
        <v>172.2</v>
      </c>
      <c r="X42" s="201">
        <v>2861</v>
      </c>
      <c r="Y42" s="223" t="str">
        <f>+LOOKUP(B42,COD_FIN!$C$9:$C$68,COD_FIN!$B$9:$B$68)</f>
        <v>HLM</v>
      </c>
      <c r="Z42" s="181">
        <f t="shared" si="6"/>
        <v>172.20895999999999</v>
      </c>
      <c r="AA42" s="180"/>
    </row>
    <row r="43" spans="1:27" x14ac:dyDescent="0.3">
      <c r="A43" s="201">
        <f t="shared" si="7"/>
        <v>33</v>
      </c>
      <c r="B43" s="174">
        <v>550003</v>
      </c>
      <c r="C43" s="175">
        <v>100607</v>
      </c>
      <c r="D43" s="176" t="s">
        <v>122</v>
      </c>
      <c r="E43" s="177">
        <v>40452</v>
      </c>
      <c r="F43" s="178">
        <v>43770</v>
      </c>
      <c r="G43" s="179">
        <v>84</v>
      </c>
      <c r="H43" s="180">
        <v>27.7</v>
      </c>
      <c r="I43" s="180">
        <v>63.024000000000001</v>
      </c>
      <c r="J43" s="179">
        <v>7</v>
      </c>
      <c r="K43" s="181">
        <v>6</v>
      </c>
      <c r="L43" s="182">
        <v>50.481999999999999</v>
      </c>
      <c r="M43" s="181">
        <v>11.3</v>
      </c>
      <c r="N43" s="182">
        <v>44.805999999999997</v>
      </c>
      <c r="O43" s="183">
        <v>16.8</v>
      </c>
      <c r="P43" s="182">
        <v>32.938000000000002</v>
      </c>
      <c r="Q43" s="184">
        <v>-0.1</v>
      </c>
      <c r="R43" s="182">
        <v>44.1</v>
      </c>
      <c r="S43" s="183">
        <v>-0.1</v>
      </c>
      <c r="T43" s="182">
        <v>35.908000000000001</v>
      </c>
      <c r="U43" s="181">
        <v>-3.3</v>
      </c>
      <c r="V43" s="185">
        <v>28.244</v>
      </c>
      <c r="W43" s="159">
        <v>172</v>
      </c>
      <c r="X43" s="201">
        <v>667</v>
      </c>
      <c r="Y43" s="223" t="str">
        <f>+LOOKUP(B43,COD_FIN!$C$9:$C$68,COD_FIN!$B$9:$B$68)</f>
        <v>HLP</v>
      </c>
      <c r="Z43" s="181">
        <f t="shared" si="6"/>
        <v>172.01952000000003</v>
      </c>
      <c r="AA43" s="180"/>
    </row>
    <row r="44" spans="1:27" x14ac:dyDescent="0.3">
      <c r="A44" s="201">
        <f t="shared" si="7"/>
        <v>34</v>
      </c>
      <c r="B44" s="174">
        <v>3600001</v>
      </c>
      <c r="C44" s="175">
        <v>109659</v>
      </c>
      <c r="D44" s="176" t="s">
        <v>424</v>
      </c>
      <c r="E44" s="177">
        <v>42156</v>
      </c>
      <c r="F44" s="178">
        <v>43739</v>
      </c>
      <c r="G44" s="179">
        <v>80</v>
      </c>
      <c r="H44" s="180">
        <v>5</v>
      </c>
      <c r="I44" s="180">
        <v>43.430999999999997</v>
      </c>
      <c r="J44" s="179">
        <v>3</v>
      </c>
      <c r="K44" s="181">
        <v>18.899999999999999</v>
      </c>
      <c r="L44" s="182">
        <v>36.86</v>
      </c>
      <c r="M44" s="181">
        <v>1</v>
      </c>
      <c r="N44" s="182">
        <v>28.956</v>
      </c>
      <c r="O44" s="183">
        <v>16.5</v>
      </c>
      <c r="P44" s="182">
        <v>22.571999999999999</v>
      </c>
      <c r="Q44" s="184">
        <v>-0.25</v>
      </c>
      <c r="R44" s="182">
        <v>33.299999999999997</v>
      </c>
      <c r="S44" s="183">
        <v>-4.0999999999999996</v>
      </c>
      <c r="T44" s="182">
        <v>16.878</v>
      </c>
      <c r="U44" s="181">
        <v>-15.6</v>
      </c>
      <c r="V44" s="185">
        <v>10.797000000000001</v>
      </c>
      <c r="W44" s="159">
        <v>168.6</v>
      </c>
      <c r="X44" s="201">
        <v>651</v>
      </c>
      <c r="Y44" s="223" t="str">
        <f>+LOOKUP(B44,COD_FIN!$C$9:$C$68,COD_FIN!$B$9:$B$68)</f>
        <v>MOS</v>
      </c>
      <c r="Z44" s="181">
        <f t="shared" si="6"/>
        <v>168.56128000000001</v>
      </c>
      <c r="AA44" s="180"/>
    </row>
    <row r="45" spans="1:27" x14ac:dyDescent="0.3">
      <c r="A45" s="201">
        <f t="shared" si="7"/>
        <v>35</v>
      </c>
      <c r="B45" s="174">
        <v>2500001</v>
      </c>
      <c r="C45" s="175">
        <v>103516</v>
      </c>
      <c r="D45" s="176" t="s">
        <v>344</v>
      </c>
      <c r="E45" s="177">
        <v>40969</v>
      </c>
      <c r="F45" s="178">
        <v>43344</v>
      </c>
      <c r="G45" s="179">
        <v>298</v>
      </c>
      <c r="H45" s="180">
        <v>-85.4</v>
      </c>
      <c r="I45" s="180">
        <v>59.295999999999999</v>
      </c>
      <c r="J45" s="179">
        <v>4</v>
      </c>
      <c r="K45" s="181">
        <v>10.9</v>
      </c>
      <c r="L45" s="182">
        <v>40.46</v>
      </c>
      <c r="M45" s="181">
        <v>5.5</v>
      </c>
      <c r="N45" s="182">
        <v>37.655000000000001</v>
      </c>
      <c r="O45" s="183">
        <v>-0.6</v>
      </c>
      <c r="P45" s="182">
        <v>20.91</v>
      </c>
      <c r="Q45" s="184">
        <v>0.17</v>
      </c>
      <c r="R45" s="182">
        <v>39.700000000000003</v>
      </c>
      <c r="S45" s="183">
        <v>0.4</v>
      </c>
      <c r="T45" s="182">
        <v>30.1</v>
      </c>
      <c r="U45" s="181">
        <v>-3.6</v>
      </c>
      <c r="V45" s="185">
        <v>18.431999999999999</v>
      </c>
      <c r="W45" s="159">
        <v>167.9</v>
      </c>
      <c r="X45" s="201">
        <v>278</v>
      </c>
      <c r="Y45" s="223" t="str">
        <f>+LOOKUP(B45,COD_FIN!$C$9:$C$68,COD_FIN!$B$9:$B$68)</f>
        <v>HCL</v>
      </c>
      <c r="Z45" s="181">
        <f t="shared" si="6"/>
        <v>167.87328000000005</v>
      </c>
      <c r="AA45" s="180"/>
    </row>
    <row r="46" spans="1:27" x14ac:dyDescent="0.3">
      <c r="A46" s="201">
        <f t="shared" si="7"/>
        <v>36</v>
      </c>
      <c r="B46" s="174">
        <v>80001</v>
      </c>
      <c r="C46" s="175">
        <v>103320</v>
      </c>
      <c r="D46" s="176" t="s">
        <v>103</v>
      </c>
      <c r="E46" s="177">
        <v>41030</v>
      </c>
      <c r="F46" s="178">
        <v>43525</v>
      </c>
      <c r="G46" s="179">
        <v>305</v>
      </c>
      <c r="H46" s="180">
        <v>476.2</v>
      </c>
      <c r="I46" s="180">
        <v>60.28</v>
      </c>
      <c r="J46" s="179">
        <v>5</v>
      </c>
      <c r="K46" s="181">
        <v>4.2</v>
      </c>
      <c r="L46" s="182">
        <v>38.72</v>
      </c>
      <c r="M46" s="181">
        <v>12.9</v>
      </c>
      <c r="N46" s="182">
        <v>36.479999999999997</v>
      </c>
      <c r="O46" s="183">
        <v>23.9</v>
      </c>
      <c r="P46" s="182">
        <v>21.92</v>
      </c>
      <c r="Q46" s="184">
        <v>0.02</v>
      </c>
      <c r="R46" s="182">
        <v>33.4</v>
      </c>
      <c r="S46" s="183">
        <v>0.8</v>
      </c>
      <c r="T46" s="182">
        <v>31.2</v>
      </c>
      <c r="U46" s="181">
        <v>-0.7</v>
      </c>
      <c r="V46" s="185">
        <v>20.399999999999999</v>
      </c>
      <c r="W46" s="159">
        <v>166.2</v>
      </c>
      <c r="X46" s="201">
        <v>683</v>
      </c>
      <c r="Y46" s="223" t="str">
        <f>+LOOKUP(B46,COD_FIN!$C$9:$C$68,COD_FIN!$B$9:$B$68)</f>
        <v>SLU</v>
      </c>
      <c r="Z46" s="181">
        <f t="shared" si="6"/>
        <v>166.17920000000001</v>
      </c>
      <c r="AA46" s="180"/>
    </row>
    <row r="47" spans="1:27" x14ac:dyDescent="0.3">
      <c r="A47" s="201">
        <f t="shared" si="7"/>
        <v>37</v>
      </c>
      <c r="B47" s="174">
        <v>550003</v>
      </c>
      <c r="C47" s="175">
        <v>111341</v>
      </c>
      <c r="D47" s="176" t="s">
        <v>421</v>
      </c>
      <c r="E47" s="177">
        <v>42125</v>
      </c>
      <c r="F47" s="178">
        <v>43739</v>
      </c>
      <c r="G47" s="179">
        <v>111</v>
      </c>
      <c r="H47" s="180">
        <v>385.9</v>
      </c>
      <c r="I47" s="180">
        <v>50.101999999999997</v>
      </c>
      <c r="J47" s="179">
        <v>2</v>
      </c>
      <c r="K47" s="181">
        <v>16.7</v>
      </c>
      <c r="L47" s="182">
        <v>40.96</v>
      </c>
      <c r="M47" s="181">
        <v>8.5</v>
      </c>
      <c r="N47" s="182">
        <v>31.891999999999999</v>
      </c>
      <c r="O47" s="183">
        <v>34.200000000000003</v>
      </c>
      <c r="P47" s="182">
        <v>25.295999999999999</v>
      </c>
      <c r="Q47" s="184">
        <v>-0.13</v>
      </c>
      <c r="R47" s="182">
        <v>42.5</v>
      </c>
      <c r="S47" s="183">
        <v>7.8</v>
      </c>
      <c r="T47" s="182">
        <v>29.411999999999999</v>
      </c>
      <c r="U47" s="181">
        <v>-10.9</v>
      </c>
      <c r="V47" s="185">
        <v>15.925000000000001</v>
      </c>
      <c r="W47" s="159">
        <v>162.5</v>
      </c>
      <c r="X47" s="201">
        <v>909</v>
      </c>
      <c r="Y47" s="223" t="str">
        <f>+LOOKUP(B47,COD_FIN!$C$9:$C$68,COD_FIN!$B$9:$B$68)</f>
        <v>HLP</v>
      </c>
      <c r="Z47" s="181">
        <f t="shared" si="6"/>
        <v>162.46879999999999</v>
      </c>
      <c r="AA47" s="180"/>
    </row>
    <row r="48" spans="1:27" x14ac:dyDescent="0.3">
      <c r="A48" s="201">
        <f t="shared" si="7"/>
        <v>38</v>
      </c>
      <c r="B48" s="174">
        <v>106820001</v>
      </c>
      <c r="C48" s="175">
        <v>110821</v>
      </c>
      <c r="D48" s="176" t="s">
        <v>373</v>
      </c>
      <c r="E48" s="177">
        <v>42064</v>
      </c>
      <c r="F48" s="178">
        <v>43770</v>
      </c>
      <c r="G48" s="179">
        <v>101</v>
      </c>
      <c r="H48" s="180">
        <v>0.3</v>
      </c>
      <c r="I48" s="180">
        <v>42.335999999999999</v>
      </c>
      <c r="J48" s="179">
        <v>3</v>
      </c>
      <c r="K48" s="181">
        <v>12.8</v>
      </c>
      <c r="L48" s="182">
        <v>25.52</v>
      </c>
      <c r="M48" s="181">
        <v>7.4</v>
      </c>
      <c r="N48" s="182">
        <v>27.12</v>
      </c>
      <c r="O48" s="183">
        <v>14.4</v>
      </c>
      <c r="P48" s="182">
        <v>11.44</v>
      </c>
      <c r="Q48" s="184">
        <v>-0.14000000000000001</v>
      </c>
      <c r="R48" s="182">
        <v>26.1</v>
      </c>
      <c r="S48" s="183">
        <v>0.9</v>
      </c>
      <c r="T48" s="182">
        <v>18.09</v>
      </c>
      <c r="U48" s="181">
        <v>-10.199999999999999</v>
      </c>
      <c r="V48" s="185">
        <v>11.712</v>
      </c>
      <c r="W48" s="159">
        <v>159.4</v>
      </c>
      <c r="X48" s="201">
        <v>112</v>
      </c>
      <c r="Y48" s="223" t="str">
        <f>+LOOKUP(B48,COD_FIN!$C$9:$C$68,COD_FIN!$B$9:$B$68)</f>
        <v>HUL</v>
      </c>
      <c r="Z48" s="181">
        <f t="shared" si="6"/>
        <v>159.40064000000001</v>
      </c>
      <c r="AA48" s="180"/>
    </row>
    <row r="49" spans="1:27" x14ac:dyDescent="0.3">
      <c r="A49" s="201">
        <f t="shared" si="7"/>
        <v>39</v>
      </c>
      <c r="B49" s="174">
        <v>80001</v>
      </c>
      <c r="C49" s="175">
        <v>98864</v>
      </c>
      <c r="D49" s="176">
        <v>10735</v>
      </c>
      <c r="E49" s="177">
        <v>40422</v>
      </c>
      <c r="F49" s="178">
        <v>43525</v>
      </c>
      <c r="G49" s="179">
        <v>269</v>
      </c>
      <c r="H49" s="180">
        <v>259</v>
      </c>
      <c r="I49" s="180">
        <v>56.7</v>
      </c>
      <c r="J49" s="179">
        <v>7</v>
      </c>
      <c r="K49" s="181">
        <v>2.2000000000000002</v>
      </c>
      <c r="L49" s="182">
        <v>43.56</v>
      </c>
      <c r="M49" s="181">
        <v>8.1999999999999993</v>
      </c>
      <c r="N49" s="182">
        <v>37.311999999999998</v>
      </c>
      <c r="O49" s="183">
        <v>-0.2</v>
      </c>
      <c r="P49" s="182">
        <v>24.815999999999999</v>
      </c>
      <c r="Q49" s="184">
        <v>-0.05</v>
      </c>
      <c r="R49" s="182">
        <v>32</v>
      </c>
      <c r="S49" s="183">
        <v>-6.5</v>
      </c>
      <c r="T49" s="182">
        <v>24.3</v>
      </c>
      <c r="U49" s="181">
        <v>0.1</v>
      </c>
      <c r="V49" s="185">
        <v>13.064</v>
      </c>
      <c r="W49" s="159">
        <v>155.5</v>
      </c>
      <c r="X49" s="201">
        <v>650</v>
      </c>
      <c r="Y49" s="223" t="str">
        <f>+LOOKUP(B49,COD_FIN!$C$9:$C$68,COD_FIN!$B$9:$B$68)</f>
        <v>SLU</v>
      </c>
      <c r="Z49" s="181">
        <f t="shared" si="6"/>
        <v>155.47136</v>
      </c>
      <c r="AA49" s="180"/>
    </row>
    <row r="50" spans="1:27" x14ac:dyDescent="0.3">
      <c r="A50" s="201">
        <f t="shared" si="7"/>
        <v>40</v>
      </c>
      <c r="B50" s="174">
        <v>3600001</v>
      </c>
      <c r="C50" s="175">
        <v>105145</v>
      </c>
      <c r="D50" s="176" t="s">
        <v>267</v>
      </c>
      <c r="E50" s="177">
        <v>41395</v>
      </c>
      <c r="F50" s="178">
        <v>43556</v>
      </c>
      <c r="G50" s="179">
        <v>274</v>
      </c>
      <c r="H50" s="180">
        <v>325</v>
      </c>
      <c r="I50" s="180">
        <v>59.07</v>
      </c>
      <c r="J50" s="179">
        <v>4</v>
      </c>
      <c r="K50" s="181">
        <v>8.6</v>
      </c>
      <c r="L50" s="182">
        <v>50.22</v>
      </c>
      <c r="M50" s="181">
        <v>6.8</v>
      </c>
      <c r="N50" s="182">
        <v>41.49</v>
      </c>
      <c r="O50" s="183">
        <v>18.399999999999999</v>
      </c>
      <c r="P50" s="182">
        <v>34.29</v>
      </c>
      <c r="Q50" s="184">
        <v>-0.28000000000000003</v>
      </c>
      <c r="R50" s="182">
        <v>41.1</v>
      </c>
      <c r="S50" s="183">
        <v>1.5</v>
      </c>
      <c r="T50" s="182">
        <v>27.6</v>
      </c>
      <c r="U50" s="181">
        <v>-3.3</v>
      </c>
      <c r="V50" s="185">
        <v>15.904</v>
      </c>
      <c r="W50" s="159">
        <v>152.19999999999999</v>
      </c>
      <c r="X50" s="201">
        <v>543</v>
      </c>
      <c r="Y50" s="223" t="str">
        <f>+LOOKUP(B50,COD_FIN!$C$9:$C$68,COD_FIN!$B$9:$B$68)</f>
        <v>MOS</v>
      </c>
      <c r="Z50" s="181">
        <f t="shared" si="6"/>
        <v>152.18943999999999</v>
      </c>
      <c r="AA50" s="180"/>
    </row>
    <row r="51" spans="1:27" x14ac:dyDescent="0.3">
      <c r="A51" s="201">
        <f t="shared" si="7"/>
        <v>41</v>
      </c>
      <c r="B51" s="174">
        <v>3600001</v>
      </c>
      <c r="C51" s="175">
        <v>107895</v>
      </c>
      <c r="D51" s="176" t="s">
        <v>355</v>
      </c>
      <c r="E51" s="177">
        <v>41791</v>
      </c>
      <c r="F51" s="178">
        <v>43344</v>
      </c>
      <c r="G51" s="179">
        <v>305</v>
      </c>
      <c r="H51" s="180">
        <v>151.1</v>
      </c>
      <c r="I51" s="180">
        <v>51.59</v>
      </c>
      <c r="J51" s="179">
        <v>3</v>
      </c>
      <c r="K51" s="181">
        <v>11.9</v>
      </c>
      <c r="L51" s="182">
        <v>44.37</v>
      </c>
      <c r="M51" s="181">
        <v>5.2</v>
      </c>
      <c r="N51" s="182">
        <v>34.83</v>
      </c>
      <c r="O51" s="183">
        <v>17.100000000000001</v>
      </c>
      <c r="P51" s="182">
        <v>28.17</v>
      </c>
      <c r="Q51" s="184">
        <v>-0.2</v>
      </c>
      <c r="R51" s="182">
        <v>34.700000000000003</v>
      </c>
      <c r="S51" s="183">
        <v>3.9</v>
      </c>
      <c r="T51" s="182">
        <v>19.899999999999999</v>
      </c>
      <c r="U51" s="181">
        <v>-5</v>
      </c>
      <c r="V51" s="185">
        <v>10.004</v>
      </c>
      <c r="W51" s="159">
        <v>150.9</v>
      </c>
      <c r="X51" s="201">
        <v>595</v>
      </c>
      <c r="Y51" s="223" t="str">
        <f>+LOOKUP(B51,COD_FIN!$C$9:$C$68,COD_FIN!$B$9:$B$68)</f>
        <v>MOS</v>
      </c>
      <c r="Z51" s="181">
        <f t="shared" si="6"/>
        <v>150.91040000000001</v>
      </c>
      <c r="AA51" s="180"/>
    </row>
    <row r="52" spans="1:27" x14ac:dyDescent="0.3">
      <c r="A52" s="201">
        <f t="shared" si="7"/>
        <v>42</v>
      </c>
      <c r="B52" s="174">
        <v>2840001</v>
      </c>
      <c r="C52" s="175">
        <v>95598</v>
      </c>
      <c r="D52" s="176" t="s">
        <v>407</v>
      </c>
      <c r="E52" s="177">
        <v>40087</v>
      </c>
      <c r="F52" s="178">
        <v>43374</v>
      </c>
      <c r="G52" s="179">
        <v>305</v>
      </c>
      <c r="H52" s="180">
        <v>209.9</v>
      </c>
      <c r="I52" s="180">
        <v>66.11</v>
      </c>
      <c r="J52" s="179">
        <v>7</v>
      </c>
      <c r="K52" s="181">
        <v>11.4</v>
      </c>
      <c r="L52" s="182">
        <v>52.718000000000004</v>
      </c>
      <c r="M52" s="181">
        <v>1.8</v>
      </c>
      <c r="N52" s="182">
        <v>45.588000000000001</v>
      </c>
      <c r="O52" s="183">
        <v>19.100000000000001</v>
      </c>
      <c r="P52" s="182">
        <v>38.802</v>
      </c>
      <c r="Q52" s="184">
        <v>-0.28000000000000003</v>
      </c>
      <c r="R52" s="182">
        <v>46.9</v>
      </c>
      <c r="S52" s="183">
        <v>1.2</v>
      </c>
      <c r="T52" s="182">
        <v>37.299999999999997</v>
      </c>
      <c r="U52" s="181">
        <v>-2.8</v>
      </c>
      <c r="V52" s="185">
        <v>28.888000000000002</v>
      </c>
      <c r="W52" s="159">
        <v>150</v>
      </c>
      <c r="X52" s="201">
        <v>1256</v>
      </c>
      <c r="Y52" s="223" t="str">
        <f>+LOOKUP(B52,COD_FIN!$C$9:$C$68,COD_FIN!$B$9:$B$68)</f>
        <v>LAP</v>
      </c>
      <c r="Z52" s="181">
        <f t="shared" si="6"/>
        <v>150.02848000000003</v>
      </c>
      <c r="AA52" s="180"/>
    </row>
    <row r="53" spans="1:27" x14ac:dyDescent="0.3">
      <c r="A53" s="201">
        <f t="shared" si="7"/>
        <v>43</v>
      </c>
      <c r="B53" s="174">
        <v>2500001</v>
      </c>
      <c r="C53" s="175">
        <v>107254</v>
      </c>
      <c r="D53" s="176" t="s">
        <v>356</v>
      </c>
      <c r="E53" s="177">
        <v>41640</v>
      </c>
      <c r="F53" s="178">
        <v>43739</v>
      </c>
      <c r="G53" s="179">
        <v>62</v>
      </c>
      <c r="H53" s="180">
        <v>481.1</v>
      </c>
      <c r="I53" s="180">
        <v>49.698</v>
      </c>
      <c r="J53" s="179">
        <v>4</v>
      </c>
      <c r="K53" s="181">
        <v>4.5999999999999996</v>
      </c>
      <c r="L53" s="182">
        <v>33.04</v>
      </c>
      <c r="M53" s="181">
        <v>12</v>
      </c>
      <c r="N53" s="182">
        <v>31.92</v>
      </c>
      <c r="O53" s="183">
        <v>8.4</v>
      </c>
      <c r="P53" s="182">
        <v>16</v>
      </c>
      <c r="Q53" s="184">
        <v>-0.25</v>
      </c>
      <c r="R53" s="182">
        <v>31.5</v>
      </c>
      <c r="S53" s="183">
        <v>-4.9000000000000004</v>
      </c>
      <c r="T53" s="182">
        <v>25.4</v>
      </c>
      <c r="U53" s="181">
        <v>-7.5</v>
      </c>
      <c r="V53" s="185">
        <v>15.265000000000001</v>
      </c>
      <c r="W53" s="159">
        <v>149.19999999999999</v>
      </c>
      <c r="X53" s="201">
        <v>354.01</v>
      </c>
      <c r="Y53" s="223" t="str">
        <f>+LOOKUP(B53,COD_FIN!$C$9:$C$68,COD_FIN!$B$9:$B$68)</f>
        <v>HCL</v>
      </c>
      <c r="Z53" s="181">
        <f t="shared" si="6"/>
        <v>149.19456000000002</v>
      </c>
      <c r="AA53" s="180"/>
    </row>
    <row r="54" spans="1:27" x14ac:dyDescent="0.3">
      <c r="A54" s="201">
        <f t="shared" si="7"/>
        <v>44</v>
      </c>
      <c r="B54" s="174">
        <v>3600001</v>
      </c>
      <c r="C54" s="175">
        <v>109654</v>
      </c>
      <c r="D54" s="176" t="s">
        <v>408</v>
      </c>
      <c r="E54" s="177">
        <v>42095</v>
      </c>
      <c r="F54" s="178">
        <v>43497</v>
      </c>
      <c r="G54" s="179">
        <v>305</v>
      </c>
      <c r="H54" s="180">
        <v>-73.099999999999994</v>
      </c>
      <c r="I54" s="180">
        <v>56.32</v>
      </c>
      <c r="J54" s="179">
        <v>3</v>
      </c>
      <c r="K54" s="181">
        <v>15.2</v>
      </c>
      <c r="L54" s="182">
        <v>45.81</v>
      </c>
      <c r="M54" s="181">
        <v>-0.1</v>
      </c>
      <c r="N54" s="182">
        <v>38.43</v>
      </c>
      <c r="O54" s="183">
        <v>-7.2</v>
      </c>
      <c r="P54" s="182">
        <v>27.18</v>
      </c>
      <c r="Q54" s="184">
        <v>-0.21</v>
      </c>
      <c r="R54" s="182">
        <v>35.9</v>
      </c>
      <c r="S54" s="183">
        <v>-10.3</v>
      </c>
      <c r="T54" s="182">
        <v>25.6</v>
      </c>
      <c r="U54" s="181">
        <v>-16</v>
      </c>
      <c r="V54" s="185">
        <v>14.273999999999999</v>
      </c>
      <c r="W54" s="159">
        <v>144.5</v>
      </c>
      <c r="X54" s="201">
        <v>644</v>
      </c>
      <c r="Y54" s="223" t="str">
        <f>+LOOKUP(B54,COD_FIN!$C$9:$C$68,COD_FIN!$B$9:$B$68)</f>
        <v>MOS</v>
      </c>
      <c r="Z54" s="181">
        <f t="shared" si="6"/>
        <v>144.52960000000002</v>
      </c>
      <c r="AA54" s="180"/>
    </row>
    <row r="55" spans="1:27" x14ac:dyDescent="0.3">
      <c r="A55" s="201">
        <f t="shared" si="7"/>
        <v>45</v>
      </c>
      <c r="B55" s="174">
        <v>650001</v>
      </c>
      <c r="C55" s="175">
        <v>100579</v>
      </c>
      <c r="D55" s="176" t="s">
        <v>425</v>
      </c>
      <c r="E55" s="177">
        <v>40603</v>
      </c>
      <c r="F55" s="178">
        <v>43435</v>
      </c>
      <c r="G55" s="179">
        <v>305</v>
      </c>
      <c r="H55" s="180">
        <v>332.6</v>
      </c>
      <c r="I55" s="180">
        <v>58.41</v>
      </c>
      <c r="J55" s="179">
        <v>5</v>
      </c>
      <c r="K55" s="181">
        <v>8.9</v>
      </c>
      <c r="L55" s="182">
        <v>40.14</v>
      </c>
      <c r="M55" s="181">
        <v>5.2</v>
      </c>
      <c r="N55" s="182">
        <v>38.520000000000003</v>
      </c>
      <c r="O55" s="183">
        <v>6.1</v>
      </c>
      <c r="P55" s="182">
        <v>21.51</v>
      </c>
      <c r="Q55" s="184">
        <v>0.06</v>
      </c>
      <c r="R55" s="182">
        <v>34.6</v>
      </c>
      <c r="S55" s="183">
        <v>3.7</v>
      </c>
      <c r="T55" s="182">
        <v>27.6</v>
      </c>
      <c r="U55" s="181">
        <v>0.2</v>
      </c>
      <c r="V55" s="185">
        <v>18.72</v>
      </c>
      <c r="W55" s="159">
        <v>144.19999999999999</v>
      </c>
      <c r="X55" s="201">
        <v>844</v>
      </c>
      <c r="Y55" s="223" t="str">
        <f>+LOOKUP(B55,COD_FIN!$C$9:$C$68,COD_FIN!$B$9:$B$68)</f>
        <v>HRV</v>
      </c>
      <c r="Z55" s="181">
        <f t="shared" si="6"/>
        <v>144.17215999999999</v>
      </c>
      <c r="AA55" s="180"/>
    </row>
    <row r="56" spans="1:27" x14ac:dyDescent="0.3">
      <c r="A56" s="201">
        <f t="shared" si="7"/>
        <v>46</v>
      </c>
      <c r="B56" s="174">
        <v>2500001</v>
      </c>
      <c r="C56" s="175">
        <v>107805</v>
      </c>
      <c r="D56" s="176" t="s">
        <v>356</v>
      </c>
      <c r="E56" s="177">
        <v>41791</v>
      </c>
      <c r="F56" s="178">
        <v>43435</v>
      </c>
      <c r="G56" s="179">
        <v>281</v>
      </c>
      <c r="H56" s="180">
        <v>478.3</v>
      </c>
      <c r="I56" s="180">
        <v>54.78</v>
      </c>
      <c r="J56" s="179">
        <v>3</v>
      </c>
      <c r="K56" s="181">
        <v>7.4</v>
      </c>
      <c r="L56" s="182">
        <v>35.36</v>
      </c>
      <c r="M56" s="181">
        <v>5.6</v>
      </c>
      <c r="N56" s="182">
        <v>32.56</v>
      </c>
      <c r="O56" s="183">
        <v>-5.5</v>
      </c>
      <c r="P56" s="182">
        <v>18.96</v>
      </c>
      <c r="Q56" s="184">
        <v>-0.28999999999999998</v>
      </c>
      <c r="R56" s="182">
        <v>33.4</v>
      </c>
      <c r="S56" s="183">
        <v>-6.3</v>
      </c>
      <c r="T56" s="182">
        <v>25.7</v>
      </c>
      <c r="U56" s="181">
        <v>-6.6</v>
      </c>
      <c r="V56" s="185">
        <v>13.847</v>
      </c>
      <c r="W56" s="159">
        <v>143.1</v>
      </c>
      <c r="X56" s="201">
        <v>371</v>
      </c>
      <c r="Y56" s="223" t="str">
        <f>+LOOKUP(B56,COD_FIN!$C$9:$C$68,COD_FIN!$B$9:$B$68)</f>
        <v>HCL</v>
      </c>
      <c r="Z56" s="181">
        <f t="shared" si="6"/>
        <v>143.10239999999996</v>
      </c>
      <c r="AA56" s="180"/>
    </row>
    <row r="57" spans="1:27" x14ac:dyDescent="0.3">
      <c r="A57" s="201">
        <f t="shared" si="7"/>
        <v>47</v>
      </c>
      <c r="B57" s="174">
        <v>3600001</v>
      </c>
      <c r="C57" s="175">
        <v>104597</v>
      </c>
      <c r="D57" s="176" t="s">
        <v>405</v>
      </c>
      <c r="E57" s="177">
        <v>41244</v>
      </c>
      <c r="F57" s="178">
        <v>43586</v>
      </c>
      <c r="G57" s="179">
        <v>248</v>
      </c>
      <c r="H57" s="180">
        <v>323.10000000000002</v>
      </c>
      <c r="I57" s="180">
        <v>57.006999999999998</v>
      </c>
      <c r="J57" s="179">
        <v>5</v>
      </c>
      <c r="K57" s="181">
        <v>6.5</v>
      </c>
      <c r="L57" s="182">
        <v>49.868000000000002</v>
      </c>
      <c r="M57" s="181">
        <v>7.8</v>
      </c>
      <c r="N57" s="182">
        <v>40.640999999999998</v>
      </c>
      <c r="O57" s="183">
        <v>25.3</v>
      </c>
      <c r="P57" s="182">
        <v>34.875</v>
      </c>
      <c r="Q57" s="184">
        <v>-0.01</v>
      </c>
      <c r="R57" s="182">
        <v>39.1</v>
      </c>
      <c r="S57" s="183">
        <v>-0.5</v>
      </c>
      <c r="T57" s="182">
        <v>26.1</v>
      </c>
      <c r="U57" s="181">
        <v>-2.6</v>
      </c>
      <c r="V57" s="185">
        <v>16.88</v>
      </c>
      <c r="W57" s="159">
        <v>142.69999999999999</v>
      </c>
      <c r="X57" s="201">
        <v>507</v>
      </c>
      <c r="Y57" s="223" t="str">
        <f>+LOOKUP(B57,COD_FIN!$C$9:$C$68,COD_FIN!$B$9:$B$68)</f>
        <v>MOS</v>
      </c>
      <c r="Z57" s="181">
        <f t="shared" si="6"/>
        <v>142.68768</v>
      </c>
      <c r="AA57" s="180"/>
    </row>
    <row r="58" spans="1:27" x14ac:dyDescent="0.3">
      <c r="A58" s="201">
        <f t="shared" si="7"/>
        <v>48</v>
      </c>
      <c r="B58" s="174">
        <v>3010001</v>
      </c>
      <c r="C58" s="175">
        <v>106470</v>
      </c>
      <c r="D58" s="176" t="s">
        <v>401</v>
      </c>
      <c r="E58" s="177">
        <v>41609</v>
      </c>
      <c r="F58" s="178">
        <v>43497</v>
      </c>
      <c r="G58" s="179">
        <v>124</v>
      </c>
      <c r="H58" s="180">
        <v>444.9</v>
      </c>
      <c r="I58" s="180">
        <v>55.015999999999998</v>
      </c>
      <c r="J58" s="179">
        <v>4</v>
      </c>
      <c r="K58" s="181">
        <v>8.8000000000000007</v>
      </c>
      <c r="L58" s="182">
        <v>49.56</v>
      </c>
      <c r="M58" s="181">
        <v>7.1</v>
      </c>
      <c r="N58" s="182">
        <v>45.36</v>
      </c>
      <c r="O58" s="183">
        <v>3.3</v>
      </c>
      <c r="P58" s="182">
        <v>27.614999999999998</v>
      </c>
      <c r="Q58" s="184">
        <v>-0.32</v>
      </c>
      <c r="R58" s="182">
        <v>38.299999999999997</v>
      </c>
      <c r="S58" s="183">
        <v>-0.1</v>
      </c>
      <c r="T58" s="182">
        <v>27.6</v>
      </c>
      <c r="U58" s="181">
        <v>-6.1</v>
      </c>
      <c r="V58" s="185">
        <v>16.684999999999999</v>
      </c>
      <c r="W58" s="159">
        <v>142</v>
      </c>
      <c r="X58" s="201">
        <v>507</v>
      </c>
      <c r="Y58" s="223" t="str">
        <f>+LOOKUP(B58,COD_FIN!$C$9:$C$68,COD_FIN!$B$9:$B$68)</f>
        <v>REN</v>
      </c>
      <c r="Z58" s="181">
        <f t="shared" si="6"/>
        <v>141.98559999999998</v>
      </c>
      <c r="AA58" s="180"/>
    </row>
    <row r="59" spans="1:27" x14ac:dyDescent="0.3">
      <c r="A59" s="201">
        <f t="shared" si="7"/>
        <v>49</v>
      </c>
      <c r="B59" s="174">
        <v>2300001</v>
      </c>
      <c r="C59" s="175">
        <v>99274</v>
      </c>
      <c r="D59" s="176" t="s">
        <v>426</v>
      </c>
      <c r="E59" s="177">
        <v>40148</v>
      </c>
      <c r="F59" s="178">
        <v>43497</v>
      </c>
      <c r="G59" s="179">
        <v>276</v>
      </c>
      <c r="H59" s="180">
        <v>209.8</v>
      </c>
      <c r="I59" s="180">
        <v>56.43</v>
      </c>
      <c r="J59" s="179">
        <v>7</v>
      </c>
      <c r="K59" s="181">
        <v>5.4</v>
      </c>
      <c r="L59" s="182">
        <v>46.631999999999998</v>
      </c>
      <c r="M59" s="181">
        <v>5.2</v>
      </c>
      <c r="N59" s="182">
        <v>41.325000000000003</v>
      </c>
      <c r="O59" s="183">
        <v>7.4</v>
      </c>
      <c r="P59" s="182">
        <v>28.187999999999999</v>
      </c>
      <c r="Q59" s="184">
        <v>-0.13</v>
      </c>
      <c r="R59" s="182">
        <v>41.3</v>
      </c>
      <c r="S59" s="183">
        <v>-1.6</v>
      </c>
      <c r="T59" s="182">
        <v>33.4</v>
      </c>
      <c r="U59" s="181">
        <v>0.2</v>
      </c>
      <c r="V59" s="185">
        <v>23.091999999999999</v>
      </c>
      <c r="W59" s="159">
        <v>141.5</v>
      </c>
      <c r="X59" s="201">
        <v>296</v>
      </c>
      <c r="Y59" s="223" t="str">
        <f>+LOOKUP(B59,COD_FIN!$C$9:$C$68,COD_FIN!$B$9:$B$68)</f>
        <v>FLT</v>
      </c>
      <c r="Z59" s="181">
        <f t="shared" si="6"/>
        <v>141.48159999999999</v>
      </c>
      <c r="AA59" s="180"/>
    </row>
    <row r="60" spans="1:27" x14ac:dyDescent="0.3">
      <c r="A60" s="201">
        <f t="shared" si="7"/>
        <v>50</v>
      </c>
      <c r="B60" s="174">
        <v>3010001</v>
      </c>
      <c r="C60" s="175">
        <v>107527</v>
      </c>
      <c r="D60" s="176" t="s">
        <v>401</v>
      </c>
      <c r="E60" s="177">
        <v>41791</v>
      </c>
      <c r="F60" s="178">
        <v>43344</v>
      </c>
      <c r="G60" s="179">
        <v>282</v>
      </c>
      <c r="H60" s="180">
        <v>344.5</v>
      </c>
      <c r="I60" s="180">
        <v>55.77</v>
      </c>
      <c r="J60" s="179">
        <v>3</v>
      </c>
      <c r="K60" s="181">
        <v>9.9</v>
      </c>
      <c r="L60" s="182">
        <v>44.744999999999997</v>
      </c>
      <c r="M60" s="181">
        <v>10.9</v>
      </c>
      <c r="N60" s="182">
        <v>40.28</v>
      </c>
      <c r="O60" s="183">
        <v>27.1</v>
      </c>
      <c r="P60" s="182">
        <v>26.695</v>
      </c>
      <c r="Q60" s="184">
        <v>-0.14000000000000001</v>
      </c>
      <c r="R60" s="182">
        <v>38.799999999999997</v>
      </c>
      <c r="S60" s="183">
        <v>2.4</v>
      </c>
      <c r="T60" s="182">
        <v>27.6</v>
      </c>
      <c r="U60" s="181">
        <v>-9.6999999999999993</v>
      </c>
      <c r="V60" s="185">
        <v>15.372</v>
      </c>
      <c r="W60" s="159">
        <v>140.80000000000001</v>
      </c>
      <c r="X60" s="201">
        <v>517</v>
      </c>
      <c r="Y60" s="223" t="str">
        <f>+LOOKUP(B60,COD_FIN!$C$9:$C$68,COD_FIN!$B$9:$B$68)</f>
        <v>REN</v>
      </c>
      <c r="Z60" s="181">
        <f t="shared" si="6"/>
        <v>140.84896000000001</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w2eweO2Q8Dm54Kv3P0F6fSxxV/24TfGtM+CLRel/Mj89IhOqqJ93Njh1ji2U9eBYq2hotx4w/Ym0BZhJmHuQHw==" saltValue="AAzD8elV2/rwyFnTTWSfNQ=="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selection activeCell="O18" sqref="O18"/>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customWidth="1"/>
    <col min="15" max="15" width="11.42578125" style="33" customWidth="1"/>
    <col min="16" max="16384" width="11.42578125" style="33"/>
  </cols>
  <sheetData>
    <row r="1" spans="1:14" s="52" customFormat="1" x14ac:dyDescent="0.3">
      <c r="A1" s="37"/>
      <c r="B1" s="49" t="s">
        <v>273</v>
      </c>
      <c r="C1" s="75"/>
      <c r="D1" s="49"/>
      <c r="E1" s="41"/>
      <c r="F1" s="41"/>
      <c r="G1" s="37"/>
      <c r="H1" s="115"/>
      <c r="I1" s="116"/>
      <c r="J1" s="161"/>
      <c r="K1" s="37"/>
      <c r="L1" s="36"/>
      <c r="M1" s="49"/>
      <c r="N1" s="34"/>
    </row>
    <row r="2" spans="1:14" s="52" customFormat="1" x14ac:dyDescent="0.3">
      <c r="A2" s="37"/>
      <c r="B2" s="173">
        <v>43905</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2"/>
      <c r="I5" s="283"/>
      <c r="J5" s="283"/>
      <c r="K5" s="268"/>
      <c r="L5" s="72"/>
      <c r="M5" s="69"/>
      <c r="N5" s="68"/>
    </row>
    <row r="6" spans="1:14" ht="13.5" customHeight="1" x14ac:dyDescent="0.3">
      <c r="B6" s="70"/>
      <c r="C6" s="67"/>
      <c r="D6" s="55"/>
      <c r="E6" s="67" t="s">
        <v>37</v>
      </c>
      <c r="F6" s="59"/>
      <c r="G6" s="65">
        <f>+SUBTOTAL(101,G11:G10003)</f>
        <v>176.9</v>
      </c>
      <c r="H6" s="66">
        <f>+SUBTOTAL(101,H11:H10003)</f>
        <v>52.990379999999995</v>
      </c>
      <c r="I6" s="65">
        <f>+SUBTOTAL(101,I11:I10003)</f>
        <v>3.54</v>
      </c>
      <c r="J6" s="162">
        <f>+SUBTOTAL(101,J11:J10003)</f>
        <v>308.75060000000002</v>
      </c>
      <c r="K6" s="66"/>
      <c r="L6" s="64"/>
      <c r="M6" s="69"/>
      <c r="N6" s="68"/>
    </row>
    <row r="7" spans="1:14" ht="13.5" customHeight="1" x14ac:dyDescent="0.3">
      <c r="B7" s="70"/>
      <c r="C7" s="67"/>
      <c r="D7" s="55"/>
      <c r="E7" s="67" t="s">
        <v>32</v>
      </c>
      <c r="F7" s="59"/>
      <c r="G7" s="65">
        <f>+SUBTOTAL(102,G11:G1002)</f>
        <v>50</v>
      </c>
      <c r="H7" s="65">
        <f>+SUBTOTAL(102,H11:H1002)</f>
        <v>50</v>
      </c>
      <c r="I7" s="65">
        <f>+SUBTOTAL(102,I11:I1002)</f>
        <v>50</v>
      </c>
      <c r="J7" s="163">
        <f>+SUBTOTAL(102,J11:J1002)</f>
        <v>50</v>
      </c>
      <c r="K7" s="65"/>
      <c r="L7" s="71"/>
      <c r="M7" s="69"/>
      <c r="N7" s="68"/>
    </row>
    <row r="8" spans="1:14" ht="13.5" customHeight="1" x14ac:dyDescent="0.3">
      <c r="B8" s="70"/>
      <c r="C8" s="67"/>
      <c r="D8" s="55"/>
      <c r="E8" s="67" t="s">
        <v>18</v>
      </c>
      <c r="F8" s="59"/>
      <c r="G8" s="65">
        <f>+SUBTOTAL(105,G11:G10003)</f>
        <v>36</v>
      </c>
      <c r="H8" s="66">
        <f>+SUBTOTAL(105,H11:H10003)</f>
        <v>38.804000000000002</v>
      </c>
      <c r="I8" s="65">
        <f>+SUBTOTAL(105,I11:I10003)</f>
        <v>1</v>
      </c>
      <c r="J8" s="163">
        <f>+SUBTOTAL(105,J11:J10003)</f>
        <v>249.9</v>
      </c>
      <c r="K8" s="65"/>
      <c r="L8" s="64"/>
      <c r="M8" s="69"/>
      <c r="N8" s="68"/>
    </row>
    <row r="9" spans="1:14" ht="13.5" customHeight="1" x14ac:dyDescent="0.3">
      <c r="B9" s="54"/>
      <c r="C9" s="67"/>
      <c r="D9" s="55"/>
      <c r="E9" s="67" t="s">
        <v>19</v>
      </c>
      <c r="F9" s="59"/>
      <c r="G9" s="65">
        <f>+SUBTOTAL(104,G11:G10003)</f>
        <v>305</v>
      </c>
      <c r="H9" s="66">
        <f>+SUBTOTAL(104,H11:H10003)</f>
        <v>63.47</v>
      </c>
      <c r="I9" s="65">
        <f>+SUBTOTAL(104,I11:I10003)</f>
        <v>8</v>
      </c>
      <c r="J9" s="163">
        <f>+SUBTOTAL(104,J11:J10003)</f>
        <v>433.755</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371</v>
      </c>
      <c r="L10" s="57"/>
      <c r="M10" s="56" t="s">
        <v>372</v>
      </c>
      <c r="N10" s="55"/>
    </row>
    <row r="11" spans="1:14" x14ac:dyDescent="0.3">
      <c r="A11" s="35">
        <v>1</v>
      </c>
      <c r="B11" s="53">
        <v>104890001</v>
      </c>
      <c r="C11" s="43">
        <v>95362</v>
      </c>
      <c r="D11" s="42" t="s">
        <v>326</v>
      </c>
      <c r="E11" s="41">
        <v>41760</v>
      </c>
      <c r="F11" s="40">
        <v>43374</v>
      </c>
      <c r="G11" s="37">
        <v>222</v>
      </c>
      <c r="H11" s="39">
        <v>53.351999999999997</v>
      </c>
      <c r="I11" s="38">
        <v>3</v>
      </c>
      <c r="J11" s="165">
        <v>433.755</v>
      </c>
      <c r="K11" s="47">
        <v>899</v>
      </c>
      <c r="M11" s="44" t="str">
        <f>+LOOKUP(B11,COD_FIN!C$9:C$66,COD_FIN!B$9:B$66)</f>
        <v>HPQ</v>
      </c>
      <c r="N11" s="44"/>
    </row>
    <row r="12" spans="1:14" x14ac:dyDescent="0.3">
      <c r="A12" s="35">
        <f t="shared" ref="A12:A35" si="0">+A11+1</f>
        <v>2</v>
      </c>
      <c r="B12" s="53">
        <v>104890001</v>
      </c>
      <c r="C12" s="43">
        <v>95400</v>
      </c>
      <c r="D12" s="42" t="s">
        <v>330</v>
      </c>
      <c r="E12" s="41">
        <v>41913</v>
      </c>
      <c r="F12" s="40">
        <v>43466</v>
      </c>
      <c r="G12" s="37">
        <v>134</v>
      </c>
      <c r="H12" s="39">
        <v>53.55</v>
      </c>
      <c r="I12" s="38">
        <v>3</v>
      </c>
      <c r="J12" s="165">
        <v>426.10500000000002</v>
      </c>
      <c r="K12" s="47">
        <v>951.01</v>
      </c>
      <c r="M12" s="44" t="str">
        <f>+LOOKUP(B12,COD_FIN!C$9:C$66,COD_FIN!B$9:B$66)</f>
        <v>HPQ</v>
      </c>
    </row>
    <row r="13" spans="1:14" x14ac:dyDescent="0.3">
      <c r="A13" s="35">
        <f t="shared" si="0"/>
        <v>3</v>
      </c>
      <c r="B13" s="53">
        <v>104890001</v>
      </c>
      <c r="C13" s="43">
        <v>89181</v>
      </c>
      <c r="D13" s="42" t="s">
        <v>326</v>
      </c>
      <c r="E13" s="41">
        <v>41214</v>
      </c>
      <c r="F13" s="40">
        <v>43556</v>
      </c>
      <c r="G13" s="37">
        <v>53</v>
      </c>
      <c r="H13" s="39">
        <v>50.783999999999999</v>
      </c>
      <c r="I13" s="38">
        <v>4</v>
      </c>
      <c r="J13" s="165">
        <v>425.34</v>
      </c>
      <c r="K13" s="47">
        <v>761.01</v>
      </c>
      <c r="M13" s="44" t="str">
        <f>+LOOKUP(B13,COD_FIN!C$9:C$66,COD_FIN!B$9:B$66)</f>
        <v>HPQ</v>
      </c>
    </row>
    <row r="14" spans="1:14" x14ac:dyDescent="0.3">
      <c r="A14" s="35">
        <f t="shared" si="0"/>
        <v>4</v>
      </c>
      <c r="B14" s="53">
        <v>104890001</v>
      </c>
      <c r="C14" s="43">
        <v>103825</v>
      </c>
      <c r="D14" s="42" t="s">
        <v>409</v>
      </c>
      <c r="E14" s="41">
        <v>42552</v>
      </c>
      <c r="F14" s="40">
        <v>43344</v>
      </c>
      <c r="G14" s="37">
        <v>248</v>
      </c>
      <c r="H14" s="39">
        <v>44.908000000000001</v>
      </c>
      <c r="I14" s="38">
        <v>1</v>
      </c>
      <c r="J14" s="165">
        <v>408.34</v>
      </c>
      <c r="K14" s="47">
        <v>119.01</v>
      </c>
      <c r="M14" s="44" t="str">
        <f>+LOOKUP(B14,COD_FIN!C$9:C$66,COD_FIN!B$9:B$66)</f>
        <v>HPQ</v>
      </c>
    </row>
    <row r="15" spans="1:14" x14ac:dyDescent="0.3">
      <c r="A15" s="35">
        <f t="shared" si="0"/>
        <v>5</v>
      </c>
      <c r="B15" s="53">
        <v>650002</v>
      </c>
      <c r="C15" s="43">
        <v>95496</v>
      </c>
      <c r="D15" s="42" t="s">
        <v>391</v>
      </c>
      <c r="E15" s="41">
        <v>41730</v>
      </c>
      <c r="F15" s="40">
        <v>43556</v>
      </c>
      <c r="G15" s="37">
        <v>295</v>
      </c>
      <c r="H15" s="39">
        <v>59.51</v>
      </c>
      <c r="I15" s="38">
        <v>4</v>
      </c>
      <c r="J15" s="165">
        <v>403.66500000000002</v>
      </c>
      <c r="K15" s="47">
        <v>199</v>
      </c>
      <c r="M15" s="44" t="str">
        <f>+LOOKUP(B15,COD_FIN!C$9:C$66,COD_FIN!B$9:B$66)</f>
        <v>HRV</v>
      </c>
    </row>
    <row r="16" spans="1:14" x14ac:dyDescent="0.3">
      <c r="A16" s="35">
        <f t="shared" si="0"/>
        <v>6</v>
      </c>
      <c r="B16" s="53">
        <v>1890029</v>
      </c>
      <c r="C16" s="43">
        <v>90163</v>
      </c>
      <c r="D16" s="42" t="s">
        <v>369</v>
      </c>
      <c r="E16" s="41">
        <v>41091</v>
      </c>
      <c r="F16" s="40">
        <v>43647</v>
      </c>
      <c r="G16" s="37">
        <v>189</v>
      </c>
      <c r="H16" s="39">
        <v>61.776000000000003</v>
      </c>
      <c r="I16" s="38">
        <v>6</v>
      </c>
      <c r="J16" s="165">
        <v>377.65499999999997</v>
      </c>
      <c r="K16" s="47">
        <v>542</v>
      </c>
      <c r="M16" s="44" t="str">
        <f>+LOOKUP(B16,COD_FIN!C$9:C$66,COD_FIN!B$9:B$66)</f>
        <v>HPL</v>
      </c>
    </row>
    <row r="17" spans="1:13" x14ac:dyDescent="0.3">
      <c r="A17" s="35">
        <f t="shared" si="0"/>
        <v>7</v>
      </c>
      <c r="B17" s="53">
        <v>410001</v>
      </c>
      <c r="C17" s="43">
        <v>77620</v>
      </c>
      <c r="D17" s="42" t="s">
        <v>175</v>
      </c>
      <c r="E17" s="41">
        <v>40238</v>
      </c>
      <c r="F17" s="40">
        <v>43647</v>
      </c>
      <c r="G17" s="37">
        <v>37</v>
      </c>
      <c r="H17" s="39">
        <v>62.624000000000002</v>
      </c>
      <c r="I17" s="38">
        <v>8</v>
      </c>
      <c r="J17" s="165">
        <v>364.48</v>
      </c>
      <c r="K17" s="47">
        <v>2991</v>
      </c>
      <c r="M17" s="44" t="str">
        <f>+LOOKUP(B17,COD_FIN!C$9:C$66,COD_FIN!B$9:B$66)</f>
        <v>EDI</v>
      </c>
    </row>
    <row r="18" spans="1:13" x14ac:dyDescent="0.3">
      <c r="A18" s="35">
        <f t="shared" si="0"/>
        <v>8</v>
      </c>
      <c r="B18" s="53">
        <v>107290003</v>
      </c>
      <c r="C18" s="43">
        <v>94876</v>
      </c>
      <c r="D18" s="42" t="s">
        <v>329</v>
      </c>
      <c r="E18" s="41">
        <v>41730</v>
      </c>
      <c r="F18" s="40">
        <v>43800</v>
      </c>
      <c r="G18" s="37">
        <v>36</v>
      </c>
      <c r="H18" s="39">
        <v>53.508000000000003</v>
      </c>
      <c r="I18" s="38">
        <v>5</v>
      </c>
      <c r="J18" s="165">
        <v>359.55</v>
      </c>
      <c r="K18" s="47">
        <v>2386</v>
      </c>
      <c r="M18" s="44" t="str">
        <f>+LOOKUP(B18,COD_FIN!C$9:C$66,COD_FIN!B$9:B$66)</f>
        <v>GPL</v>
      </c>
    </row>
    <row r="19" spans="1:13" x14ac:dyDescent="0.3">
      <c r="A19" s="35">
        <f t="shared" si="0"/>
        <v>9</v>
      </c>
      <c r="B19" s="53">
        <v>104890001</v>
      </c>
      <c r="C19" s="43">
        <v>95335</v>
      </c>
      <c r="D19" s="42" t="s">
        <v>326</v>
      </c>
      <c r="E19" s="41">
        <v>41640</v>
      </c>
      <c r="F19" s="40">
        <v>43435</v>
      </c>
      <c r="G19" s="37">
        <v>153</v>
      </c>
      <c r="H19" s="39">
        <v>53.13</v>
      </c>
      <c r="I19" s="38">
        <v>3</v>
      </c>
      <c r="J19" s="165">
        <v>356.91500000000002</v>
      </c>
      <c r="K19" s="47">
        <v>866.01</v>
      </c>
      <c r="M19" s="44" t="str">
        <f>+LOOKUP(B19,COD_FIN!C$9:C$66,COD_FIN!B$9:B$66)</f>
        <v>HPQ</v>
      </c>
    </row>
    <row r="20" spans="1:13" x14ac:dyDescent="0.3">
      <c r="A20" s="35">
        <f t="shared" si="0"/>
        <v>10</v>
      </c>
      <c r="B20" s="53">
        <v>104890001</v>
      </c>
      <c r="C20" s="43">
        <v>89118</v>
      </c>
      <c r="D20" s="42" t="s">
        <v>175</v>
      </c>
      <c r="E20" s="41">
        <v>41244</v>
      </c>
      <c r="F20" s="40">
        <v>43525</v>
      </c>
      <c r="G20" s="37">
        <v>89</v>
      </c>
      <c r="H20" s="39">
        <v>54.338000000000001</v>
      </c>
      <c r="I20" s="38">
        <v>5</v>
      </c>
      <c r="J20" s="165">
        <v>349.435</v>
      </c>
      <c r="K20" s="47">
        <v>764.01</v>
      </c>
      <c r="M20" s="44" t="str">
        <f>+LOOKUP(B20,COD_FIN!C$9:C$66,COD_FIN!B$9:B$66)</f>
        <v>HPQ</v>
      </c>
    </row>
    <row r="21" spans="1:13" x14ac:dyDescent="0.3">
      <c r="A21" s="35">
        <f t="shared" si="0"/>
        <v>11</v>
      </c>
      <c r="B21" s="53">
        <v>104890001</v>
      </c>
      <c r="C21" s="43">
        <v>95343</v>
      </c>
      <c r="D21" s="42" t="s">
        <v>326</v>
      </c>
      <c r="E21" s="41">
        <v>41671</v>
      </c>
      <c r="F21" s="40">
        <v>43525</v>
      </c>
      <c r="G21" s="37">
        <v>86</v>
      </c>
      <c r="H21" s="39">
        <v>50.094000000000001</v>
      </c>
      <c r="I21" s="38">
        <v>4</v>
      </c>
      <c r="J21" s="165">
        <v>347.565</v>
      </c>
      <c r="K21" s="47">
        <v>874</v>
      </c>
      <c r="M21" s="44" t="str">
        <f>+LOOKUP(B21,COD_FIN!C$9:C$66,COD_FIN!B$9:B$66)</f>
        <v>HPQ</v>
      </c>
    </row>
    <row r="22" spans="1:13" x14ac:dyDescent="0.3">
      <c r="A22" s="35">
        <f t="shared" si="0"/>
        <v>12</v>
      </c>
      <c r="B22" s="53">
        <v>1890029</v>
      </c>
      <c r="C22" s="43">
        <v>94497</v>
      </c>
      <c r="D22" s="42" t="s">
        <v>329</v>
      </c>
      <c r="E22" s="41">
        <v>41821</v>
      </c>
      <c r="F22" s="40">
        <v>43466</v>
      </c>
      <c r="G22" s="37">
        <v>305</v>
      </c>
      <c r="H22" s="39">
        <v>58.08</v>
      </c>
      <c r="I22" s="38">
        <v>3</v>
      </c>
      <c r="J22" s="165">
        <v>346.12</v>
      </c>
      <c r="K22" s="47">
        <v>622</v>
      </c>
      <c r="M22" s="44" t="str">
        <f>+LOOKUP(B22,COD_FIN!C$9:C$66,COD_FIN!B$9:B$66)</f>
        <v>HPL</v>
      </c>
    </row>
    <row r="23" spans="1:13" x14ac:dyDescent="0.3">
      <c r="A23" s="35">
        <f t="shared" si="0"/>
        <v>13</v>
      </c>
      <c r="B23" s="53">
        <v>104890001</v>
      </c>
      <c r="C23" s="43">
        <v>95375</v>
      </c>
      <c r="D23" s="42" t="s">
        <v>330</v>
      </c>
      <c r="E23" s="41">
        <v>41791</v>
      </c>
      <c r="F23" s="40">
        <v>43374</v>
      </c>
      <c r="G23" s="37">
        <v>218</v>
      </c>
      <c r="H23" s="39">
        <v>57.006999999999998</v>
      </c>
      <c r="I23" s="38">
        <v>3</v>
      </c>
      <c r="J23" s="165">
        <v>342.46499999999997</v>
      </c>
      <c r="K23" s="47">
        <v>915</v>
      </c>
      <c r="M23" s="44" t="str">
        <f>+LOOKUP(B23,COD_FIN!C$9:C$66,COD_FIN!B$9:B$66)</f>
        <v>HPQ</v>
      </c>
    </row>
    <row r="24" spans="1:13" x14ac:dyDescent="0.3">
      <c r="A24" s="35">
        <f t="shared" si="0"/>
        <v>14</v>
      </c>
      <c r="B24" s="53">
        <v>106730001</v>
      </c>
      <c r="C24" s="43">
        <v>105171</v>
      </c>
      <c r="D24" s="42" t="s">
        <v>330</v>
      </c>
      <c r="E24" s="41">
        <v>41791</v>
      </c>
      <c r="F24" s="40">
        <v>43586</v>
      </c>
      <c r="G24" s="37">
        <v>58</v>
      </c>
      <c r="H24" s="39">
        <v>50.975999999999999</v>
      </c>
      <c r="I24" s="38">
        <v>4</v>
      </c>
      <c r="J24" s="165">
        <v>334.9</v>
      </c>
      <c r="K24" s="47">
        <v>2732</v>
      </c>
      <c r="M24" s="44" t="str">
        <f>+LOOKUP(B24,COD_FIN!C$9:C$66,COD_FIN!B$9:B$66)</f>
        <v>GPA</v>
      </c>
    </row>
    <row r="25" spans="1:13" x14ac:dyDescent="0.3">
      <c r="A25" s="35">
        <f t="shared" si="0"/>
        <v>15</v>
      </c>
      <c r="B25" s="53">
        <v>1710003</v>
      </c>
      <c r="C25" s="43">
        <v>95956</v>
      </c>
      <c r="D25" s="42" t="s">
        <v>427</v>
      </c>
      <c r="E25" s="41">
        <v>41944</v>
      </c>
      <c r="F25" s="40">
        <v>43678</v>
      </c>
      <c r="G25" s="37">
        <v>56</v>
      </c>
      <c r="H25" s="39">
        <v>45.863999999999997</v>
      </c>
      <c r="I25" s="38">
        <v>3</v>
      </c>
      <c r="J25" s="165">
        <v>325.38</v>
      </c>
      <c r="K25" s="47">
        <v>4747</v>
      </c>
      <c r="M25" s="44" t="str">
        <f>+LOOKUP(B25,COD_FIN!C$9:C$66,COD_FIN!B$9:B$66)</f>
        <v>HCA</v>
      </c>
    </row>
    <row r="26" spans="1:13" x14ac:dyDescent="0.3">
      <c r="A26" s="35">
        <f t="shared" si="0"/>
        <v>16</v>
      </c>
      <c r="B26" s="53">
        <v>106050001</v>
      </c>
      <c r="C26" s="43">
        <v>87374</v>
      </c>
      <c r="D26" s="42" t="s">
        <v>428</v>
      </c>
      <c r="E26" s="41">
        <v>40969</v>
      </c>
      <c r="F26" s="40">
        <v>43709</v>
      </c>
      <c r="G26" s="37">
        <v>109</v>
      </c>
      <c r="H26" s="39">
        <v>51.93</v>
      </c>
      <c r="I26" s="38">
        <v>6</v>
      </c>
      <c r="J26" s="165">
        <v>314.58499999999998</v>
      </c>
      <c r="K26" s="47">
        <v>508</v>
      </c>
      <c r="M26" s="44" t="str">
        <f>+LOOKUP(B26,COD_FIN!C$9:C$66,COD_FIN!B$9:B$66)</f>
        <v>EZJ</v>
      </c>
    </row>
    <row r="27" spans="1:13" x14ac:dyDescent="0.3">
      <c r="A27" s="35">
        <f t="shared" si="0"/>
        <v>17</v>
      </c>
      <c r="B27" s="53">
        <v>80001</v>
      </c>
      <c r="C27" s="43" t="s">
        <v>445</v>
      </c>
      <c r="D27" s="42">
        <v>1139</v>
      </c>
      <c r="E27" s="41">
        <v>42095</v>
      </c>
      <c r="F27" s="40">
        <v>43770</v>
      </c>
      <c r="G27" s="37">
        <v>93</v>
      </c>
      <c r="H27" s="39">
        <v>45.143999999999998</v>
      </c>
      <c r="I27" s="38">
        <v>3</v>
      </c>
      <c r="J27" s="165">
        <v>311.44</v>
      </c>
      <c r="K27" s="47">
        <v>1932</v>
      </c>
      <c r="M27" s="44" t="str">
        <f>+LOOKUP(B27,COD_FIN!C$9:C$66,COD_FIN!B$9:B$66)</f>
        <v>SLU</v>
      </c>
    </row>
    <row r="28" spans="1:13" x14ac:dyDescent="0.3">
      <c r="A28" s="35">
        <f t="shared" si="0"/>
        <v>18</v>
      </c>
      <c r="B28" s="53">
        <v>1890029</v>
      </c>
      <c r="C28" s="43">
        <v>98653</v>
      </c>
      <c r="D28" s="42" t="s">
        <v>329</v>
      </c>
      <c r="E28" s="41">
        <v>41852</v>
      </c>
      <c r="F28" s="40">
        <v>43586</v>
      </c>
      <c r="G28" s="37">
        <v>230</v>
      </c>
      <c r="H28" s="39">
        <v>59.622999999999998</v>
      </c>
      <c r="I28" s="38">
        <v>4</v>
      </c>
      <c r="J28" s="165">
        <v>310.33499999999998</v>
      </c>
      <c r="K28" s="47">
        <v>628</v>
      </c>
      <c r="M28" s="44" t="str">
        <f>+LOOKUP(B28,COD_FIN!C$9:C$66,COD_FIN!B$9:B$66)</f>
        <v>HPL</v>
      </c>
    </row>
    <row r="29" spans="1:13" x14ac:dyDescent="0.3">
      <c r="A29" s="35">
        <f t="shared" si="0"/>
        <v>19</v>
      </c>
      <c r="B29" s="53">
        <v>106730001</v>
      </c>
      <c r="C29" s="43">
        <v>105116</v>
      </c>
      <c r="D29" s="42" t="s">
        <v>174</v>
      </c>
      <c r="E29" s="41">
        <v>40909</v>
      </c>
      <c r="F29" s="40">
        <v>43435</v>
      </c>
      <c r="G29" s="37">
        <v>220</v>
      </c>
      <c r="H29" s="39">
        <v>59.731999999999999</v>
      </c>
      <c r="I29" s="38">
        <v>5</v>
      </c>
      <c r="J29" s="165">
        <v>305.745</v>
      </c>
      <c r="K29" s="47">
        <v>2396</v>
      </c>
      <c r="M29" s="44" t="str">
        <f>+LOOKUP(B29,COD_FIN!C$9:C$66,COD_FIN!B$9:B$66)</f>
        <v>GPA</v>
      </c>
    </row>
    <row r="30" spans="1:13" x14ac:dyDescent="0.3">
      <c r="A30" s="35">
        <f t="shared" si="0"/>
        <v>20</v>
      </c>
      <c r="B30" s="53">
        <v>1710003</v>
      </c>
      <c r="C30" s="43">
        <v>93412</v>
      </c>
      <c r="D30" s="42" t="s">
        <v>330</v>
      </c>
      <c r="E30" s="41">
        <v>41456</v>
      </c>
      <c r="F30" s="40">
        <v>43466</v>
      </c>
      <c r="G30" s="37">
        <v>293</v>
      </c>
      <c r="H30" s="39">
        <v>59.183999999999997</v>
      </c>
      <c r="I30" s="38">
        <v>4</v>
      </c>
      <c r="J30" s="165">
        <v>304.72500000000002</v>
      </c>
      <c r="K30" s="47">
        <v>788</v>
      </c>
      <c r="M30" s="44" t="str">
        <f>+LOOKUP(B30,COD_FIN!C$9:C$66,COD_FIN!B$9:B$66)</f>
        <v>HCA</v>
      </c>
    </row>
    <row r="31" spans="1:13" x14ac:dyDescent="0.3">
      <c r="A31" s="35">
        <f t="shared" si="0"/>
        <v>21</v>
      </c>
      <c r="B31" s="53">
        <v>107290003</v>
      </c>
      <c r="C31" s="43">
        <v>98716</v>
      </c>
      <c r="D31" s="42" t="s">
        <v>429</v>
      </c>
      <c r="E31" s="41">
        <v>41883</v>
      </c>
      <c r="F31" s="40">
        <v>43739</v>
      </c>
      <c r="G31" s="37">
        <v>82</v>
      </c>
      <c r="H31" s="39">
        <v>52.371000000000002</v>
      </c>
      <c r="I31" s="38">
        <v>4</v>
      </c>
      <c r="J31" s="165">
        <v>302.005</v>
      </c>
      <c r="K31" s="47">
        <v>2431</v>
      </c>
      <c r="M31" s="44" t="str">
        <f>+LOOKUP(B31,COD_FIN!C$9:C$66,COD_FIN!B$9:B$66)</f>
        <v>GPL</v>
      </c>
    </row>
    <row r="32" spans="1:13" x14ac:dyDescent="0.3">
      <c r="A32" s="35">
        <f t="shared" si="0"/>
        <v>22</v>
      </c>
      <c r="B32" s="53">
        <v>107290003</v>
      </c>
      <c r="C32" s="43">
        <v>94868</v>
      </c>
      <c r="D32" s="42" t="s">
        <v>329</v>
      </c>
      <c r="E32" s="41">
        <v>41699</v>
      </c>
      <c r="F32" s="40">
        <v>43435</v>
      </c>
      <c r="G32" s="37">
        <v>305</v>
      </c>
      <c r="H32" s="39">
        <v>60.17</v>
      </c>
      <c r="I32" s="38">
        <v>3</v>
      </c>
      <c r="J32" s="165">
        <v>300.30500000000001</v>
      </c>
      <c r="K32" s="47">
        <v>2375</v>
      </c>
      <c r="M32" s="44" t="str">
        <f>+LOOKUP(B32,COD_FIN!C$9:C$66,COD_FIN!B$9:B$66)</f>
        <v>GPL</v>
      </c>
    </row>
    <row r="33" spans="1:13" x14ac:dyDescent="0.3">
      <c r="A33" s="35">
        <f t="shared" si="0"/>
        <v>23</v>
      </c>
      <c r="B33" s="53">
        <v>650002</v>
      </c>
      <c r="C33" s="43">
        <v>103884</v>
      </c>
      <c r="D33" s="42" t="s">
        <v>430</v>
      </c>
      <c r="E33" s="41">
        <v>42522</v>
      </c>
      <c r="F33" s="40">
        <v>43800</v>
      </c>
      <c r="G33" s="37">
        <v>64</v>
      </c>
      <c r="H33" s="39">
        <v>45.478999999999999</v>
      </c>
      <c r="I33" s="38">
        <v>2</v>
      </c>
      <c r="J33" s="165">
        <v>299.88</v>
      </c>
      <c r="K33" s="47">
        <v>260</v>
      </c>
      <c r="M33" s="44" t="str">
        <f>+LOOKUP(B33,COD_FIN!C$9:C$66,COD_FIN!B$9:B$66)</f>
        <v>HRV</v>
      </c>
    </row>
    <row r="34" spans="1:13" x14ac:dyDescent="0.3">
      <c r="A34" s="35">
        <f t="shared" si="0"/>
        <v>24</v>
      </c>
      <c r="B34" s="53">
        <v>107290003</v>
      </c>
      <c r="C34" s="43">
        <v>94843</v>
      </c>
      <c r="D34" s="42" t="s">
        <v>329</v>
      </c>
      <c r="E34" s="41">
        <v>41609</v>
      </c>
      <c r="F34" s="40">
        <v>43709</v>
      </c>
      <c r="G34" s="37">
        <v>134</v>
      </c>
      <c r="H34" s="39">
        <v>59.01</v>
      </c>
      <c r="I34" s="38">
        <v>5</v>
      </c>
      <c r="J34" s="165">
        <v>299.70999999999998</v>
      </c>
      <c r="K34" s="47">
        <v>2345</v>
      </c>
      <c r="M34" s="44" t="str">
        <f>+LOOKUP(B34,COD_FIN!C$9:C$66,COD_FIN!B$9:B$66)</f>
        <v>GPL</v>
      </c>
    </row>
    <row r="35" spans="1:13" x14ac:dyDescent="0.3">
      <c r="A35" s="35">
        <f t="shared" si="0"/>
        <v>25</v>
      </c>
      <c r="B35" s="53">
        <v>106730001</v>
      </c>
      <c r="C35" s="43">
        <v>105161</v>
      </c>
      <c r="D35" s="42" t="s">
        <v>329</v>
      </c>
      <c r="E35" s="41">
        <v>41699</v>
      </c>
      <c r="F35" s="40">
        <v>43435</v>
      </c>
      <c r="G35" s="37">
        <v>230</v>
      </c>
      <c r="H35" s="39">
        <v>57.564</v>
      </c>
      <c r="I35" s="38">
        <v>3</v>
      </c>
      <c r="J35" s="165">
        <v>295.45999999999998</v>
      </c>
      <c r="K35" s="47">
        <v>2703</v>
      </c>
      <c r="M35" s="44" t="str">
        <f>+LOOKUP(B35,COD_FIN!C$9:C$66,COD_FIN!B$9:B$66)</f>
        <v>GPA</v>
      </c>
    </row>
    <row r="36" spans="1:13" x14ac:dyDescent="0.3">
      <c r="A36" s="37">
        <v>26</v>
      </c>
      <c r="B36" s="53">
        <v>1710003</v>
      </c>
      <c r="C36" s="43">
        <v>86745</v>
      </c>
      <c r="D36" s="42">
        <v>301607</v>
      </c>
      <c r="E36" s="41">
        <v>40664</v>
      </c>
      <c r="F36" s="40">
        <v>43678</v>
      </c>
      <c r="G36" s="37">
        <v>81</v>
      </c>
      <c r="H36" s="39">
        <v>47.997999999999998</v>
      </c>
      <c r="I36" s="38">
        <v>6</v>
      </c>
      <c r="J36" s="165">
        <v>292.995</v>
      </c>
      <c r="K36" s="37">
        <v>607.01</v>
      </c>
      <c r="M36" s="44" t="str">
        <f>+LOOKUP(B36,COD_FIN!C$9:C$66,COD_FIN!B$9:B$66)</f>
        <v>HCA</v>
      </c>
    </row>
    <row r="37" spans="1:13" x14ac:dyDescent="0.3">
      <c r="A37" s="37">
        <f t="shared" ref="A37:A60" si="1">A36+1</f>
        <v>27</v>
      </c>
      <c r="B37" s="53">
        <v>1710003</v>
      </c>
      <c r="C37" s="43">
        <v>95932</v>
      </c>
      <c r="D37" s="42" t="s">
        <v>410</v>
      </c>
      <c r="E37" s="41">
        <v>41791</v>
      </c>
      <c r="F37" s="40">
        <v>43678</v>
      </c>
      <c r="G37" s="37">
        <v>52</v>
      </c>
      <c r="H37" s="39">
        <v>48.503</v>
      </c>
      <c r="I37" s="38">
        <v>3</v>
      </c>
      <c r="J37" s="165">
        <v>292.39999999999998</v>
      </c>
      <c r="K37" s="37">
        <v>4656</v>
      </c>
      <c r="M37" s="44" t="str">
        <f>+LOOKUP(B37,COD_FIN!C$9:C$66,COD_FIN!B$9:B$66)</f>
        <v>HCA</v>
      </c>
    </row>
    <row r="38" spans="1:13" x14ac:dyDescent="0.3">
      <c r="A38" s="37">
        <f t="shared" si="1"/>
        <v>28</v>
      </c>
      <c r="B38" s="53">
        <v>104890001</v>
      </c>
      <c r="C38" s="43">
        <v>95364</v>
      </c>
      <c r="D38" s="42" t="s">
        <v>326</v>
      </c>
      <c r="E38" s="41">
        <v>41760</v>
      </c>
      <c r="F38" s="40">
        <v>43497</v>
      </c>
      <c r="G38" s="37">
        <v>105</v>
      </c>
      <c r="H38" s="39">
        <v>48.213000000000001</v>
      </c>
      <c r="I38" s="38">
        <v>3</v>
      </c>
      <c r="J38" s="165">
        <v>292.315</v>
      </c>
      <c r="K38" s="37">
        <v>902</v>
      </c>
      <c r="M38" s="44" t="str">
        <f>+LOOKUP(B38,COD_FIN!C$9:C$66,COD_FIN!B$9:B$66)</f>
        <v>HPQ</v>
      </c>
    </row>
    <row r="39" spans="1:13" x14ac:dyDescent="0.3">
      <c r="A39" s="37">
        <f t="shared" si="1"/>
        <v>29</v>
      </c>
      <c r="B39" s="53">
        <v>104890001</v>
      </c>
      <c r="C39" s="43">
        <v>103824</v>
      </c>
      <c r="D39" s="42" t="s">
        <v>409</v>
      </c>
      <c r="E39" s="41">
        <v>42552</v>
      </c>
      <c r="F39" s="40">
        <v>43405</v>
      </c>
      <c r="G39" s="37">
        <v>210</v>
      </c>
      <c r="H39" s="39">
        <v>41.106999999999999</v>
      </c>
      <c r="I39" s="38">
        <v>1</v>
      </c>
      <c r="J39" s="165">
        <v>288.83</v>
      </c>
      <c r="K39" s="37">
        <v>118.01</v>
      </c>
      <c r="M39" s="44" t="str">
        <f>+LOOKUP(B39,COD_FIN!C$9:C$66,COD_FIN!B$9:B$66)</f>
        <v>HPQ</v>
      </c>
    </row>
    <row r="40" spans="1:13" x14ac:dyDescent="0.3">
      <c r="A40" s="37">
        <f t="shared" si="1"/>
        <v>30</v>
      </c>
      <c r="B40" s="53">
        <v>1890029</v>
      </c>
      <c r="C40" s="43">
        <v>98652</v>
      </c>
      <c r="D40" s="42" t="s">
        <v>429</v>
      </c>
      <c r="E40" s="41">
        <v>41852</v>
      </c>
      <c r="F40" s="40">
        <v>43678</v>
      </c>
      <c r="G40" s="37">
        <v>136</v>
      </c>
      <c r="H40" s="39">
        <v>55.951999999999998</v>
      </c>
      <c r="I40" s="38">
        <v>4</v>
      </c>
      <c r="J40" s="165">
        <v>283.98500000000001</v>
      </c>
      <c r="K40" s="37">
        <v>627</v>
      </c>
      <c r="M40" s="44" t="str">
        <f>+LOOKUP(B40,COD_FIN!C$9:C$66,COD_FIN!B$9:B$66)</f>
        <v>HPL</v>
      </c>
    </row>
    <row r="41" spans="1:13" x14ac:dyDescent="0.3">
      <c r="A41" s="37">
        <f t="shared" si="1"/>
        <v>31</v>
      </c>
      <c r="B41" s="53">
        <v>104890001</v>
      </c>
      <c r="C41" s="43">
        <v>103832</v>
      </c>
      <c r="D41" s="42" t="s">
        <v>409</v>
      </c>
      <c r="E41" s="41">
        <v>42552</v>
      </c>
      <c r="F41" s="40">
        <v>43374</v>
      </c>
      <c r="G41" s="37">
        <v>233</v>
      </c>
      <c r="H41" s="39">
        <v>42.293999999999997</v>
      </c>
      <c r="I41" s="38">
        <v>1</v>
      </c>
      <c r="J41" s="165">
        <v>282.45499999999998</v>
      </c>
      <c r="K41" s="37">
        <v>126.01</v>
      </c>
      <c r="M41" s="44" t="str">
        <f>+LOOKUP(B41,COD_FIN!C$9:C$66,COD_FIN!B$9:B$66)</f>
        <v>HPQ</v>
      </c>
    </row>
    <row r="42" spans="1:13" x14ac:dyDescent="0.3">
      <c r="A42" s="37">
        <f t="shared" si="1"/>
        <v>32</v>
      </c>
      <c r="B42" s="53">
        <v>101350001</v>
      </c>
      <c r="C42" s="43">
        <v>111799</v>
      </c>
      <c r="D42" s="42" t="s">
        <v>431</v>
      </c>
      <c r="E42" s="41">
        <v>42795</v>
      </c>
      <c r="F42" s="40">
        <v>43525</v>
      </c>
      <c r="G42" s="37">
        <v>302</v>
      </c>
      <c r="H42" s="39">
        <v>46.2</v>
      </c>
      <c r="I42" s="38">
        <v>1</v>
      </c>
      <c r="J42" s="165">
        <v>281.01</v>
      </c>
      <c r="K42" s="37">
        <v>429</v>
      </c>
      <c r="M42" s="44" t="str">
        <f>+LOOKUP(B42,COD_FIN!C$9:C$66,COD_FIN!B$9:B$66)</f>
        <v>FMA</v>
      </c>
    </row>
    <row r="43" spans="1:13" x14ac:dyDescent="0.3">
      <c r="A43" s="37">
        <f t="shared" si="1"/>
        <v>33</v>
      </c>
      <c r="B43" s="53">
        <v>104890001</v>
      </c>
      <c r="C43" s="43">
        <v>103823</v>
      </c>
      <c r="D43" s="42" t="s">
        <v>327</v>
      </c>
      <c r="E43" s="41">
        <v>42522</v>
      </c>
      <c r="F43" s="40">
        <v>43344</v>
      </c>
      <c r="G43" s="37">
        <v>251</v>
      </c>
      <c r="H43" s="39">
        <v>48.286999999999999</v>
      </c>
      <c r="I43" s="38">
        <v>1</v>
      </c>
      <c r="J43" s="165">
        <v>279.64999999999998</v>
      </c>
      <c r="K43" s="37">
        <v>117.01</v>
      </c>
      <c r="M43" s="44" t="str">
        <f>+LOOKUP(B43,COD_FIN!C$9:C$66,COD_FIN!B$9:B$66)</f>
        <v>HPQ</v>
      </c>
    </row>
    <row r="44" spans="1:13" x14ac:dyDescent="0.3">
      <c r="A44" s="37">
        <f t="shared" si="1"/>
        <v>34</v>
      </c>
      <c r="B44" s="53">
        <v>104890001</v>
      </c>
      <c r="C44" s="43">
        <v>95395</v>
      </c>
      <c r="D44" s="42" t="s">
        <v>330</v>
      </c>
      <c r="E44" s="41">
        <v>41913</v>
      </c>
      <c r="F44" s="40">
        <v>43525</v>
      </c>
      <c r="G44" s="37">
        <v>84</v>
      </c>
      <c r="H44" s="39">
        <v>49.344000000000001</v>
      </c>
      <c r="I44" s="38">
        <v>3</v>
      </c>
      <c r="J44" s="165">
        <v>278.375</v>
      </c>
      <c r="K44" s="37">
        <v>945.01</v>
      </c>
      <c r="M44" s="44" t="str">
        <f>+LOOKUP(B44,COD_FIN!C$9:C$66,COD_FIN!B$9:B$66)</f>
        <v>HPQ</v>
      </c>
    </row>
    <row r="45" spans="1:13" x14ac:dyDescent="0.3">
      <c r="A45" s="37">
        <f t="shared" si="1"/>
        <v>35</v>
      </c>
      <c r="B45" s="53">
        <v>104890001</v>
      </c>
      <c r="C45" s="43">
        <v>89097</v>
      </c>
      <c r="D45" s="42" t="s">
        <v>327</v>
      </c>
      <c r="E45" s="41">
        <v>41061</v>
      </c>
      <c r="F45" s="40">
        <v>43497</v>
      </c>
      <c r="G45" s="37">
        <v>106</v>
      </c>
      <c r="H45" s="39">
        <v>55.62</v>
      </c>
      <c r="I45" s="38">
        <v>5</v>
      </c>
      <c r="J45" s="165">
        <v>274.89</v>
      </c>
      <c r="K45" s="37">
        <v>717.01</v>
      </c>
      <c r="M45" s="44" t="str">
        <f>+LOOKUP(B45,COD_FIN!C$9:C$66,COD_FIN!B$9:B$66)</f>
        <v>HPQ</v>
      </c>
    </row>
    <row r="46" spans="1:13" x14ac:dyDescent="0.3">
      <c r="A46" s="37">
        <f t="shared" si="1"/>
        <v>36</v>
      </c>
      <c r="B46" s="53">
        <v>650002</v>
      </c>
      <c r="C46" s="43">
        <v>92742</v>
      </c>
      <c r="D46" s="42" t="s">
        <v>410</v>
      </c>
      <c r="E46" s="41">
        <v>41579</v>
      </c>
      <c r="F46" s="40">
        <v>43647</v>
      </c>
      <c r="G46" s="37">
        <v>208</v>
      </c>
      <c r="H46" s="39">
        <v>61.56</v>
      </c>
      <c r="I46" s="38">
        <v>4</v>
      </c>
      <c r="J46" s="165">
        <v>274.72000000000003</v>
      </c>
      <c r="K46" s="37">
        <v>186</v>
      </c>
      <c r="M46" s="44" t="str">
        <f>+LOOKUP(B46,COD_FIN!C$9:C$66,COD_FIN!B$9:B$66)</f>
        <v>HRV</v>
      </c>
    </row>
    <row r="47" spans="1:13" x14ac:dyDescent="0.3">
      <c r="A47" s="37">
        <f t="shared" si="1"/>
        <v>37</v>
      </c>
      <c r="B47" s="53">
        <v>104890001</v>
      </c>
      <c r="C47" s="43">
        <v>95388</v>
      </c>
      <c r="D47" s="42" t="s">
        <v>326</v>
      </c>
      <c r="E47" s="41">
        <v>41883</v>
      </c>
      <c r="F47" s="40">
        <v>43525</v>
      </c>
      <c r="G47" s="37">
        <v>62</v>
      </c>
      <c r="H47" s="39">
        <v>46.463999999999999</v>
      </c>
      <c r="I47" s="38">
        <v>3</v>
      </c>
      <c r="J47" s="165">
        <v>272.935</v>
      </c>
      <c r="K47" s="37">
        <v>937.01</v>
      </c>
      <c r="M47" s="44" t="str">
        <f>+LOOKUP(B47,COD_FIN!C$9:C$66,COD_FIN!B$9:B$66)</f>
        <v>HPQ</v>
      </c>
    </row>
    <row r="48" spans="1:13" x14ac:dyDescent="0.3">
      <c r="A48" s="37">
        <f t="shared" si="1"/>
        <v>38</v>
      </c>
      <c r="B48" s="53">
        <v>104890001</v>
      </c>
      <c r="C48" s="43">
        <v>95369</v>
      </c>
      <c r="D48" s="42" t="s">
        <v>330</v>
      </c>
      <c r="E48" s="41">
        <v>41791</v>
      </c>
      <c r="F48" s="40">
        <v>43374</v>
      </c>
      <c r="G48" s="37">
        <v>217</v>
      </c>
      <c r="H48" s="39">
        <v>55.917000000000002</v>
      </c>
      <c r="I48" s="38">
        <v>3</v>
      </c>
      <c r="J48" s="165">
        <v>271.49</v>
      </c>
      <c r="K48" s="37">
        <v>908.01</v>
      </c>
      <c r="M48" s="44" t="str">
        <f>+LOOKUP(B48,COD_FIN!C$9:C$66,COD_FIN!B$9:B$66)</f>
        <v>HPQ</v>
      </c>
    </row>
    <row r="49" spans="1:13" x14ac:dyDescent="0.3">
      <c r="A49" s="37">
        <f t="shared" si="1"/>
        <v>39</v>
      </c>
      <c r="B49" s="53">
        <v>190001</v>
      </c>
      <c r="C49" s="43">
        <v>92275</v>
      </c>
      <c r="D49" s="42" t="s">
        <v>330</v>
      </c>
      <c r="E49" s="41">
        <v>41518</v>
      </c>
      <c r="F49" s="40">
        <v>43770</v>
      </c>
      <c r="G49" s="37">
        <v>86</v>
      </c>
      <c r="H49" s="39">
        <v>55.539000000000001</v>
      </c>
      <c r="I49" s="38">
        <v>4</v>
      </c>
      <c r="J49" s="165">
        <v>269.45</v>
      </c>
      <c r="K49" s="37">
        <v>1197</v>
      </c>
      <c r="M49" s="44" t="str">
        <f>+LOOKUP(B49,COD_FIN!C$9:C$66,COD_FIN!B$9:B$66)</f>
        <v>HRE</v>
      </c>
    </row>
    <row r="50" spans="1:13" x14ac:dyDescent="0.3">
      <c r="A50" s="37">
        <f t="shared" si="1"/>
        <v>40</v>
      </c>
      <c r="B50" s="53">
        <v>104890001</v>
      </c>
      <c r="C50" s="43">
        <v>95377</v>
      </c>
      <c r="D50" s="42" t="s">
        <v>326</v>
      </c>
      <c r="E50" s="41">
        <v>41821</v>
      </c>
      <c r="F50" s="40">
        <v>43405</v>
      </c>
      <c r="G50" s="37">
        <v>207</v>
      </c>
      <c r="H50" s="39">
        <v>50.183</v>
      </c>
      <c r="I50" s="38">
        <v>3</v>
      </c>
      <c r="J50" s="165">
        <v>268.60000000000002</v>
      </c>
      <c r="K50" s="37">
        <v>920</v>
      </c>
      <c r="M50" s="44" t="str">
        <f>+LOOKUP(B50,COD_FIN!C$9:C$66,COD_FIN!B$9:B$66)</f>
        <v>HPQ</v>
      </c>
    </row>
    <row r="51" spans="1:13" x14ac:dyDescent="0.3">
      <c r="A51" s="37">
        <f t="shared" si="1"/>
        <v>41</v>
      </c>
      <c r="B51" s="53">
        <v>1890029</v>
      </c>
      <c r="C51" s="43">
        <v>98682</v>
      </c>
      <c r="D51" s="42" t="s">
        <v>432</v>
      </c>
      <c r="E51" s="41">
        <v>42125</v>
      </c>
      <c r="F51" s="40">
        <v>43739</v>
      </c>
      <c r="G51" s="37">
        <v>79</v>
      </c>
      <c r="H51" s="39">
        <v>50.015999999999998</v>
      </c>
      <c r="I51" s="38">
        <v>3</v>
      </c>
      <c r="J51" s="165">
        <v>265.45499999999998</v>
      </c>
      <c r="K51" s="37">
        <v>665</v>
      </c>
      <c r="M51" s="44" t="str">
        <f>+LOOKUP(B51,COD_FIN!C$9:C$66,COD_FIN!B$9:B$66)</f>
        <v>HPL</v>
      </c>
    </row>
    <row r="52" spans="1:13" x14ac:dyDescent="0.3">
      <c r="A52" s="37">
        <f t="shared" si="1"/>
        <v>42</v>
      </c>
      <c r="B52" s="53">
        <v>107290003</v>
      </c>
      <c r="C52" s="43">
        <v>106063</v>
      </c>
      <c r="D52" s="42" t="s">
        <v>433</v>
      </c>
      <c r="E52" s="41">
        <v>42705</v>
      </c>
      <c r="F52" s="40">
        <v>43466</v>
      </c>
      <c r="G52" s="37">
        <v>298</v>
      </c>
      <c r="H52" s="39">
        <v>45.65</v>
      </c>
      <c r="I52" s="38">
        <v>1</v>
      </c>
      <c r="J52" s="165">
        <v>265.37</v>
      </c>
      <c r="K52" s="37">
        <v>2634</v>
      </c>
      <c r="M52" s="44" t="str">
        <f>+LOOKUP(B52,COD_FIN!C$9:C$66,COD_FIN!B$9:B$66)</f>
        <v>GPL</v>
      </c>
    </row>
    <row r="53" spans="1:13" x14ac:dyDescent="0.3">
      <c r="A53" s="37">
        <f t="shared" si="1"/>
        <v>43</v>
      </c>
      <c r="B53" s="53">
        <v>1710003</v>
      </c>
      <c r="C53" s="43">
        <v>93440</v>
      </c>
      <c r="D53" s="42" t="s">
        <v>330</v>
      </c>
      <c r="E53" s="41">
        <v>41456</v>
      </c>
      <c r="F53" s="40">
        <v>43435</v>
      </c>
      <c r="G53" s="37">
        <v>305</v>
      </c>
      <c r="H53" s="39">
        <v>51.04</v>
      </c>
      <c r="I53" s="38">
        <v>4</v>
      </c>
      <c r="J53" s="165">
        <v>264.52</v>
      </c>
      <c r="K53" s="37">
        <v>786</v>
      </c>
      <c r="M53" s="44" t="str">
        <f>+LOOKUP(B53,COD_FIN!C$9:C$66,COD_FIN!B$9:B$66)</f>
        <v>HCA</v>
      </c>
    </row>
    <row r="54" spans="1:13" x14ac:dyDescent="0.3">
      <c r="A54" s="37">
        <f t="shared" si="1"/>
        <v>44</v>
      </c>
      <c r="B54" s="53">
        <v>1890029</v>
      </c>
      <c r="C54" s="43">
        <v>90157</v>
      </c>
      <c r="D54" s="42" t="s">
        <v>368</v>
      </c>
      <c r="E54" s="41">
        <v>41030</v>
      </c>
      <c r="F54" s="40">
        <v>43374</v>
      </c>
      <c r="G54" s="37">
        <v>305</v>
      </c>
      <c r="H54" s="39">
        <v>63.47</v>
      </c>
      <c r="I54" s="38">
        <v>5</v>
      </c>
      <c r="J54" s="165">
        <v>263.755</v>
      </c>
      <c r="K54" s="37">
        <v>535</v>
      </c>
      <c r="M54" s="44" t="str">
        <f>+LOOKUP(B54,COD_FIN!C$9:C$66,COD_FIN!B$9:B$66)</f>
        <v>HPL</v>
      </c>
    </row>
    <row r="55" spans="1:13" x14ac:dyDescent="0.3">
      <c r="A55" s="37">
        <f t="shared" si="1"/>
        <v>45</v>
      </c>
      <c r="B55" s="53">
        <v>107290003</v>
      </c>
      <c r="C55" s="43">
        <v>94894</v>
      </c>
      <c r="D55" s="42" t="s">
        <v>329</v>
      </c>
      <c r="E55" s="41">
        <v>41791</v>
      </c>
      <c r="F55" s="40">
        <v>43525</v>
      </c>
      <c r="G55" s="37">
        <v>305</v>
      </c>
      <c r="H55" s="39">
        <v>60.39</v>
      </c>
      <c r="I55" s="38">
        <v>4</v>
      </c>
      <c r="J55" s="165">
        <v>258.315</v>
      </c>
      <c r="K55" s="37">
        <v>2405</v>
      </c>
      <c r="M55" s="44" t="str">
        <f>+LOOKUP(B55,COD_FIN!C$9:C$66,COD_FIN!B$9:B$66)</f>
        <v>GPL</v>
      </c>
    </row>
    <row r="56" spans="1:13" x14ac:dyDescent="0.3">
      <c r="A56" s="37">
        <f t="shared" si="1"/>
        <v>46</v>
      </c>
      <c r="B56" s="53">
        <v>102960001</v>
      </c>
      <c r="C56" s="43">
        <v>93150</v>
      </c>
      <c r="D56" s="42" t="s">
        <v>329</v>
      </c>
      <c r="E56" s="41">
        <v>41699</v>
      </c>
      <c r="F56" s="40">
        <v>43497</v>
      </c>
      <c r="G56" s="37">
        <v>305</v>
      </c>
      <c r="H56" s="39">
        <v>62.04</v>
      </c>
      <c r="I56" s="38">
        <v>4</v>
      </c>
      <c r="J56" s="165">
        <v>258.315</v>
      </c>
      <c r="K56" s="37">
        <v>516</v>
      </c>
      <c r="M56" s="44" t="str">
        <f>+LOOKUP(B56,COD_FIN!C$9:C$66,COD_FIN!B$9:B$66)</f>
        <v>HLM</v>
      </c>
    </row>
    <row r="57" spans="1:13" x14ac:dyDescent="0.3">
      <c r="A57" s="37">
        <f t="shared" si="1"/>
        <v>47</v>
      </c>
      <c r="B57" s="53">
        <v>102960001</v>
      </c>
      <c r="C57" s="43">
        <v>94443</v>
      </c>
      <c r="D57" s="42" t="s">
        <v>329</v>
      </c>
      <c r="E57" s="41">
        <v>41760</v>
      </c>
      <c r="F57" s="40">
        <v>43525</v>
      </c>
      <c r="G57" s="37">
        <v>305</v>
      </c>
      <c r="H57" s="39">
        <v>58.41</v>
      </c>
      <c r="I57" s="38">
        <v>4</v>
      </c>
      <c r="J57" s="165">
        <v>256.78500000000003</v>
      </c>
      <c r="K57" s="37">
        <v>526</v>
      </c>
      <c r="M57" s="44" t="str">
        <f>+LOOKUP(B57,COD_FIN!C$9:C$66,COD_FIN!B$9:B$66)</f>
        <v>HLM</v>
      </c>
    </row>
    <row r="58" spans="1:13" x14ac:dyDescent="0.3">
      <c r="A58" s="37">
        <f t="shared" si="1"/>
        <v>48</v>
      </c>
      <c r="B58" s="53">
        <v>1710003</v>
      </c>
      <c r="C58" s="43">
        <v>93386</v>
      </c>
      <c r="D58" s="42" t="s">
        <v>330</v>
      </c>
      <c r="E58" s="41">
        <v>41334</v>
      </c>
      <c r="F58" s="40">
        <v>43344</v>
      </c>
      <c r="G58" s="37">
        <v>305</v>
      </c>
      <c r="H58" s="39">
        <v>59.95</v>
      </c>
      <c r="I58" s="38">
        <v>4</v>
      </c>
      <c r="J58" s="165">
        <v>254.83</v>
      </c>
      <c r="K58" s="37">
        <v>751</v>
      </c>
      <c r="M58" s="44" t="str">
        <f>+LOOKUP(B58,COD_FIN!C$9:C$66,COD_FIN!B$9:B$66)</f>
        <v>HCA</v>
      </c>
    </row>
    <row r="59" spans="1:13" x14ac:dyDescent="0.3">
      <c r="A59" s="37">
        <f t="shared" si="1"/>
        <v>49</v>
      </c>
      <c r="B59" s="53">
        <v>550003</v>
      </c>
      <c r="C59" s="43">
        <v>102778</v>
      </c>
      <c r="D59" s="42" t="s">
        <v>434</v>
      </c>
      <c r="E59" s="41">
        <v>42095</v>
      </c>
      <c r="F59" s="40">
        <v>43556</v>
      </c>
      <c r="G59" s="37">
        <v>295</v>
      </c>
      <c r="H59" s="39">
        <v>46.86</v>
      </c>
      <c r="I59" s="38">
        <v>3</v>
      </c>
      <c r="J59" s="165">
        <v>250.32499999999999</v>
      </c>
      <c r="K59" s="37">
        <v>906</v>
      </c>
      <c r="M59" s="44" t="str">
        <f>+LOOKUP(B59,COD_FIN!C$9:C$66,COD_FIN!B$9:B$66)</f>
        <v>HLP</v>
      </c>
    </row>
    <row r="60" spans="1:13" x14ac:dyDescent="0.3">
      <c r="A60" s="37">
        <f t="shared" si="1"/>
        <v>50</v>
      </c>
      <c r="B60" s="53">
        <v>101350001</v>
      </c>
      <c r="C60" s="43">
        <v>111792</v>
      </c>
      <c r="D60" s="42" t="s">
        <v>431</v>
      </c>
      <c r="E60" s="41">
        <v>42675</v>
      </c>
      <c r="F60" s="40">
        <v>43770</v>
      </c>
      <c r="G60" s="37">
        <v>64</v>
      </c>
      <c r="H60" s="39">
        <v>38.804000000000002</v>
      </c>
      <c r="I60" s="38">
        <v>2</v>
      </c>
      <c r="J60" s="165">
        <v>249.9</v>
      </c>
      <c r="K60" s="37">
        <v>408</v>
      </c>
      <c r="M60" s="44" t="str">
        <f>+LOOKUP(B60,COD_FIN!C$9:C$66,COD_FIN!B$9:B$66)</f>
        <v>FMA</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fc52AC0mk7RGIAoIKtF9Z64QwPSteN9xwJnmlZ0qViMUM/2ZdcJsqjyfpv5gby+v/v0me7lqmeqsfc39Uh8lbA==" saltValue="4HWXzFr28xseBSyu6ZXsPg=="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topLeftCell="A2" zoomScaleNormal="100" workbookViewId="0">
      <selection activeCell="X2" sqref="X1:AA1048576"/>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7" width="11.42578125" style="33" hidden="1" customWidth="1"/>
    <col min="28" max="28" width="11.42578125" style="33" customWidth="1"/>
    <col min="29" max="16384" width="11.42578125" style="33"/>
  </cols>
  <sheetData>
    <row r="1" spans="1:27" s="52" customFormat="1" x14ac:dyDescent="0.3">
      <c r="B1" s="49" t="s">
        <v>274</v>
      </c>
      <c r="C1" s="111"/>
      <c r="D1" s="49"/>
      <c r="E1" s="82"/>
      <c r="F1" s="82"/>
      <c r="H1" s="36"/>
      <c r="I1" s="106"/>
      <c r="K1" s="36"/>
      <c r="L1" s="76"/>
      <c r="M1" s="36"/>
      <c r="N1" s="76"/>
      <c r="O1" s="76"/>
      <c r="P1" s="76"/>
      <c r="Q1" s="76"/>
      <c r="R1" s="76"/>
      <c r="S1" s="36"/>
      <c r="T1" s="76"/>
      <c r="U1" s="36"/>
      <c r="V1" s="76"/>
      <c r="W1" s="166"/>
    </row>
    <row r="2" spans="1:27" s="52" customFormat="1" x14ac:dyDescent="0.3">
      <c r="B2" s="110">
        <v>43905</v>
      </c>
      <c r="C2" s="85"/>
      <c r="D2" s="49"/>
      <c r="E2" s="82"/>
      <c r="F2" s="82"/>
      <c r="H2" s="36"/>
      <c r="I2" s="109"/>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86" t="s">
        <v>44</v>
      </c>
      <c r="V4" s="287"/>
      <c r="W4" s="167" t="s">
        <v>271</v>
      </c>
    </row>
    <row r="5" spans="1:27" ht="14.25" x14ac:dyDescent="0.3">
      <c r="B5" s="106"/>
      <c r="F5" s="108"/>
      <c r="G5" s="107"/>
      <c r="H5" s="282" t="s">
        <v>5</v>
      </c>
      <c r="I5" s="284"/>
      <c r="J5" s="285"/>
      <c r="K5" s="288" t="s">
        <v>6</v>
      </c>
      <c r="L5" s="289"/>
      <c r="M5" s="288" t="s">
        <v>7</v>
      </c>
      <c r="N5" s="289"/>
      <c r="O5" s="288" t="s">
        <v>154</v>
      </c>
      <c r="P5" s="294"/>
      <c r="Q5" s="288" t="s">
        <v>94</v>
      </c>
      <c r="R5" s="294"/>
      <c r="S5" s="292" t="s">
        <v>29</v>
      </c>
      <c r="T5" s="293"/>
      <c r="U5" s="290" t="s">
        <v>45</v>
      </c>
      <c r="V5" s="291"/>
      <c r="W5" s="155" t="s">
        <v>272</v>
      </c>
      <c r="X5" s="37"/>
      <c r="Y5" s="37"/>
    </row>
    <row r="6" spans="1:27" x14ac:dyDescent="0.3">
      <c r="B6" s="106"/>
      <c r="C6" s="105"/>
      <c r="E6" s="105" t="s">
        <v>37</v>
      </c>
      <c r="F6" s="49"/>
      <c r="G6" s="103">
        <f t="shared" ref="G6:W6" si="0">+SUBTOTAL(101,G11:G10003)</f>
        <v>208.06</v>
      </c>
      <c r="H6" s="64">
        <f t="shared" si="0"/>
        <v>56.043899999999994</v>
      </c>
      <c r="I6" s="71">
        <f t="shared" si="0"/>
        <v>56.350800000000021</v>
      </c>
      <c r="J6" s="102">
        <f t="shared" si="0"/>
        <v>5.76</v>
      </c>
      <c r="K6" s="64">
        <f t="shared" si="0"/>
        <v>6.5330999999999984</v>
      </c>
      <c r="L6" s="103">
        <f t="shared" si="0"/>
        <v>42.894919999999999</v>
      </c>
      <c r="M6" s="104">
        <f t="shared" si="0"/>
        <v>3.9813999999999998</v>
      </c>
      <c r="N6" s="103">
        <f t="shared" si="0"/>
        <v>37.125499999999995</v>
      </c>
      <c r="O6" s="104">
        <f t="shared" si="0"/>
        <v>9.729099999999999</v>
      </c>
      <c r="P6" s="103">
        <f t="shared" si="0"/>
        <v>28.053720000000002</v>
      </c>
      <c r="Q6" s="104">
        <f t="shared" si="0"/>
        <v>-5.7760000000000006E-2</v>
      </c>
      <c r="R6" s="103">
        <f t="shared" si="0"/>
        <v>38.466000000000001</v>
      </c>
      <c r="S6" s="64">
        <f t="shared" si="0"/>
        <v>-0.94009999999999994</v>
      </c>
      <c r="T6" s="102">
        <f t="shared" si="0"/>
        <v>29.299859999999995</v>
      </c>
      <c r="U6" s="64">
        <f t="shared" si="0"/>
        <v>-1.5156000000000001</v>
      </c>
      <c r="V6" s="64">
        <f t="shared" si="0"/>
        <v>20.142225999999997</v>
      </c>
      <c r="W6" s="168">
        <f t="shared" si="0"/>
        <v>129.18</v>
      </c>
      <c r="X6" s="37"/>
      <c r="Y6" s="37"/>
    </row>
    <row r="7" spans="1:27" x14ac:dyDescent="0.3">
      <c r="B7" s="106"/>
      <c r="C7" s="105"/>
      <c r="E7" s="105" t="s">
        <v>32</v>
      </c>
      <c r="F7" s="49"/>
      <c r="G7" s="103">
        <f t="shared" ref="G7:R7" si="1">+SUBTOTAL(102,G11:G1002)</f>
        <v>50</v>
      </c>
      <c r="H7" s="71">
        <f t="shared" si="1"/>
        <v>50</v>
      </c>
      <c r="I7" s="71">
        <f t="shared" si="1"/>
        <v>50</v>
      </c>
      <c r="J7" s="103">
        <f t="shared" si="1"/>
        <v>50</v>
      </c>
      <c r="K7" s="71">
        <f t="shared" si="1"/>
        <v>50</v>
      </c>
      <c r="L7" s="103">
        <f t="shared" si="1"/>
        <v>50</v>
      </c>
      <c r="M7" s="71">
        <f t="shared" si="1"/>
        <v>50</v>
      </c>
      <c r="N7" s="103">
        <f t="shared" si="1"/>
        <v>50</v>
      </c>
      <c r="O7" s="104">
        <f t="shared" si="1"/>
        <v>50</v>
      </c>
      <c r="P7" s="103">
        <f t="shared" si="1"/>
        <v>50</v>
      </c>
      <c r="Q7" s="71">
        <f t="shared" si="1"/>
        <v>50</v>
      </c>
      <c r="R7" s="103">
        <f t="shared" si="1"/>
        <v>50</v>
      </c>
      <c r="S7" s="71">
        <f>+SUBTOTAL(102,S11:S10003)</f>
        <v>50</v>
      </c>
      <c r="T7" s="103">
        <f>+SUBTOTAL(102,T11:T10003)</f>
        <v>50</v>
      </c>
      <c r="U7" s="71">
        <f>+SUBTOTAL(102,U11:U1002)</f>
        <v>50</v>
      </c>
      <c r="V7" s="71">
        <f>+SUBTOTAL(102,V11:V1002)</f>
        <v>50</v>
      </c>
      <c r="W7" s="169">
        <f>+SUBTOTAL(102,W11:W1002)</f>
        <v>50</v>
      </c>
      <c r="X7" s="37"/>
      <c r="Y7" s="37"/>
    </row>
    <row r="8" spans="1:27" x14ac:dyDescent="0.3">
      <c r="B8" s="106"/>
      <c r="C8" s="105"/>
      <c r="E8" s="105" t="s">
        <v>18</v>
      </c>
      <c r="F8" s="49"/>
      <c r="G8" s="103">
        <f t="shared" ref="G8:W8" si="2">+SUBTOTAL(105,G11:G10003)</f>
        <v>36</v>
      </c>
      <c r="H8" s="64">
        <f t="shared" si="2"/>
        <v>-377.91</v>
      </c>
      <c r="I8" s="71">
        <f t="shared" si="2"/>
        <v>34.451999999999998</v>
      </c>
      <c r="J8" s="103">
        <f t="shared" si="2"/>
        <v>2</v>
      </c>
      <c r="K8" s="64">
        <f t="shared" si="2"/>
        <v>-2.2949999999999999</v>
      </c>
      <c r="L8" s="103">
        <f t="shared" si="2"/>
        <v>15.276</v>
      </c>
      <c r="M8" s="104">
        <f t="shared" si="2"/>
        <v>-2.4649999999999999</v>
      </c>
      <c r="N8" s="103">
        <f t="shared" si="2"/>
        <v>15.872</v>
      </c>
      <c r="O8" s="104">
        <f t="shared" si="2"/>
        <v>-5.8650000000000002</v>
      </c>
      <c r="P8" s="103">
        <f t="shared" si="2"/>
        <v>8.5120000000000005</v>
      </c>
      <c r="Q8" s="104">
        <f t="shared" si="2"/>
        <v>-0.28499999999999998</v>
      </c>
      <c r="R8" s="103">
        <f t="shared" si="2"/>
        <v>17.8</v>
      </c>
      <c r="S8" s="64">
        <f t="shared" si="2"/>
        <v>-6.46</v>
      </c>
      <c r="T8" s="102">
        <f t="shared" si="2"/>
        <v>6.8</v>
      </c>
      <c r="U8" s="64">
        <f t="shared" si="2"/>
        <v>-10.71</v>
      </c>
      <c r="V8" s="64">
        <f t="shared" si="2"/>
        <v>3.7240000000000002</v>
      </c>
      <c r="W8" s="168">
        <f t="shared" si="2"/>
        <v>80.5</v>
      </c>
      <c r="X8" s="37"/>
      <c r="Y8" s="37"/>
    </row>
    <row r="9" spans="1:27" x14ac:dyDescent="0.3">
      <c r="C9" s="105"/>
      <c r="E9" s="105" t="s">
        <v>19</v>
      </c>
      <c r="F9" s="49"/>
      <c r="G9" s="103">
        <f t="shared" ref="G9:W9" si="3">+SUBTOTAL(104,G11:G10003)</f>
        <v>305</v>
      </c>
      <c r="H9" s="64">
        <f t="shared" si="3"/>
        <v>225.08</v>
      </c>
      <c r="I9" s="71">
        <f t="shared" si="3"/>
        <v>68.233999999999995</v>
      </c>
      <c r="J9" s="103">
        <f t="shared" si="3"/>
        <v>10</v>
      </c>
      <c r="K9" s="64">
        <f t="shared" si="3"/>
        <v>14.79</v>
      </c>
      <c r="L9" s="103">
        <f t="shared" si="3"/>
        <v>56.601999999999997</v>
      </c>
      <c r="M9" s="104">
        <f t="shared" si="3"/>
        <v>9.6050000000000004</v>
      </c>
      <c r="N9" s="103">
        <f t="shared" si="3"/>
        <v>49.32</v>
      </c>
      <c r="O9" s="104">
        <f t="shared" si="3"/>
        <v>22.27</v>
      </c>
      <c r="P9" s="103">
        <f t="shared" si="3"/>
        <v>42.39</v>
      </c>
      <c r="Q9" s="104">
        <f t="shared" si="3"/>
        <v>0.23749999999999999</v>
      </c>
      <c r="R9" s="103">
        <f t="shared" si="3"/>
        <v>49.6</v>
      </c>
      <c r="S9" s="64">
        <f t="shared" si="3"/>
        <v>3.74</v>
      </c>
      <c r="T9" s="102">
        <f t="shared" si="3"/>
        <v>41.6</v>
      </c>
      <c r="U9" s="64">
        <f t="shared" si="3"/>
        <v>5.22</v>
      </c>
      <c r="V9" s="64">
        <f t="shared" si="3"/>
        <v>33.984000000000002</v>
      </c>
      <c r="W9" s="168">
        <f t="shared" si="3"/>
        <v>245</v>
      </c>
      <c r="X9" s="37"/>
      <c r="Y9" s="37"/>
    </row>
    <row r="10" spans="1:27" s="54" customFormat="1" x14ac:dyDescent="0.3">
      <c r="A10" s="54" t="s">
        <v>268</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155</v>
      </c>
      <c r="P10" s="94" t="s">
        <v>156</v>
      </c>
      <c r="Q10" s="96" t="s">
        <v>90</v>
      </c>
      <c r="R10" s="95" t="s">
        <v>91</v>
      </c>
      <c r="S10" s="58" t="s">
        <v>35</v>
      </c>
      <c r="T10" s="94" t="s">
        <v>36</v>
      </c>
      <c r="U10" s="93" t="s">
        <v>30</v>
      </c>
      <c r="V10" s="92" t="s">
        <v>31</v>
      </c>
      <c r="W10" s="170" t="s">
        <v>28</v>
      </c>
      <c r="X10" s="91" t="s">
        <v>371</v>
      </c>
      <c r="Y10" s="54" t="s">
        <v>372</v>
      </c>
      <c r="Z10" s="54" t="s">
        <v>64</v>
      </c>
    </row>
    <row r="11" spans="1:27" x14ac:dyDescent="0.3">
      <c r="A11" s="33">
        <v>1</v>
      </c>
      <c r="B11" s="90">
        <v>3040002</v>
      </c>
      <c r="C11" s="83">
        <v>72331</v>
      </c>
      <c r="D11" s="42" t="s">
        <v>377</v>
      </c>
      <c r="E11" s="89">
        <v>39264</v>
      </c>
      <c r="F11" s="88">
        <v>43221</v>
      </c>
      <c r="G11" s="79">
        <v>114</v>
      </c>
      <c r="H11" s="80">
        <v>-11.475</v>
      </c>
      <c r="I11" s="80">
        <v>61.161999999999999</v>
      </c>
      <c r="J11" s="79">
        <v>8</v>
      </c>
      <c r="K11" s="77">
        <v>9.7750000000000004</v>
      </c>
      <c r="L11" s="78">
        <v>43.04</v>
      </c>
      <c r="M11" s="77">
        <v>5.3550000000000004</v>
      </c>
      <c r="N11" s="78">
        <v>38.4</v>
      </c>
      <c r="O11" s="36">
        <v>4.59</v>
      </c>
      <c r="P11" s="78">
        <v>25.92</v>
      </c>
      <c r="Q11" s="87">
        <v>-0.2185</v>
      </c>
      <c r="R11" s="78">
        <v>39</v>
      </c>
      <c r="S11" s="36">
        <v>-0.85</v>
      </c>
      <c r="T11" s="78">
        <v>36.192</v>
      </c>
      <c r="U11" s="77">
        <v>1.44</v>
      </c>
      <c r="V11" s="76">
        <v>28.704000000000001</v>
      </c>
      <c r="W11" s="171">
        <v>245</v>
      </c>
      <c r="X11" s="33">
        <v>239</v>
      </c>
      <c r="Y11" s="44" t="str">
        <f>+LOOKUP(B11,COD_FIN!$C$9:$C$66,COD_FIN!$B$9:$B$66)</f>
        <v>AGT</v>
      </c>
      <c r="Z11" s="77">
        <f>+(4.152*K11+3.382*M11-0.015*H11-1.743*S11+3.977*U11-9.068*Q11)*3.6</f>
        <v>245.00996280000001</v>
      </c>
      <c r="AA11" s="180"/>
    </row>
    <row r="12" spans="1:27" x14ac:dyDescent="0.3">
      <c r="A12" s="33">
        <f t="shared" ref="A12:A43" si="4">A11+1</f>
        <v>2</v>
      </c>
      <c r="B12" s="90">
        <v>550003</v>
      </c>
      <c r="C12" s="83">
        <v>83207</v>
      </c>
      <c r="D12" s="42" t="s">
        <v>288</v>
      </c>
      <c r="E12" s="89">
        <v>40513</v>
      </c>
      <c r="F12" s="88">
        <v>43466</v>
      </c>
      <c r="G12" s="79">
        <v>305</v>
      </c>
      <c r="H12" s="80">
        <v>122.57</v>
      </c>
      <c r="I12" s="80">
        <v>59.07</v>
      </c>
      <c r="J12" s="79">
        <v>7</v>
      </c>
      <c r="K12" s="77">
        <v>14.79</v>
      </c>
      <c r="L12" s="78">
        <v>43.86</v>
      </c>
      <c r="M12" s="77">
        <v>4.08</v>
      </c>
      <c r="N12" s="78">
        <v>37.994999999999997</v>
      </c>
      <c r="O12" s="36">
        <v>19.55</v>
      </c>
      <c r="P12" s="78">
        <v>27.114999999999998</v>
      </c>
      <c r="Q12" s="87">
        <v>-0.247</v>
      </c>
      <c r="R12" s="78">
        <v>39.4</v>
      </c>
      <c r="S12" s="36">
        <v>-1.7</v>
      </c>
      <c r="T12" s="78">
        <v>31.6</v>
      </c>
      <c r="U12" s="77">
        <v>-3.6</v>
      </c>
      <c r="V12" s="76">
        <v>21.803999999999998</v>
      </c>
      <c r="W12" s="171">
        <v>231.3</v>
      </c>
      <c r="X12" s="33">
        <v>682</v>
      </c>
      <c r="Y12" s="44" t="str">
        <f>+LOOKUP(B12,COD_FIN!$C$9:$C$66,COD_FIN!$B$9:$B$66)</f>
        <v>HLP</v>
      </c>
      <c r="Z12" s="77">
        <f t="shared" ref="Z12:Z51" si="5">+(4.152*K12+3.382*M12-0.015*H12-1.743*S12+3.977*U12-9.068*Q12)*3.6</f>
        <v>231.31362959999998</v>
      </c>
      <c r="AA12" s="180"/>
    </row>
    <row r="13" spans="1:27" x14ac:dyDescent="0.3">
      <c r="A13" s="33">
        <f t="shared" si="4"/>
        <v>3</v>
      </c>
      <c r="B13" s="90">
        <v>3040002</v>
      </c>
      <c r="C13" s="83">
        <v>72343</v>
      </c>
      <c r="D13" s="42" t="s">
        <v>378</v>
      </c>
      <c r="E13" s="89">
        <v>39387</v>
      </c>
      <c r="F13" s="88">
        <v>43252</v>
      </c>
      <c r="G13" s="79">
        <v>80</v>
      </c>
      <c r="H13" s="80">
        <v>-105.145</v>
      </c>
      <c r="I13" s="80">
        <v>59.072000000000003</v>
      </c>
      <c r="J13" s="79">
        <v>8</v>
      </c>
      <c r="K13" s="77">
        <v>9.6050000000000004</v>
      </c>
      <c r="L13" s="78">
        <v>45.645000000000003</v>
      </c>
      <c r="M13" s="77">
        <v>-0.17</v>
      </c>
      <c r="N13" s="78">
        <v>41.055</v>
      </c>
      <c r="O13" s="36">
        <v>1.2749999999999999</v>
      </c>
      <c r="P13" s="78">
        <v>31.11</v>
      </c>
      <c r="Q13" s="87">
        <v>8.5500000000000007E-2</v>
      </c>
      <c r="R13" s="78">
        <v>42.9</v>
      </c>
      <c r="S13" s="36">
        <v>-1.36</v>
      </c>
      <c r="T13" s="78">
        <v>36.6</v>
      </c>
      <c r="U13" s="77">
        <v>2.97</v>
      </c>
      <c r="V13" s="76">
        <v>28.416</v>
      </c>
      <c r="W13" s="171">
        <v>195.4</v>
      </c>
      <c r="X13" s="33">
        <v>252</v>
      </c>
      <c r="Y13" s="44" t="str">
        <f>+LOOKUP(B13,COD_FIN!$C$9:$C$66,COD_FIN!$B$9:$B$66)</f>
        <v>AGT</v>
      </c>
      <c r="Z13" s="77">
        <f t="shared" si="5"/>
        <v>195.4405836</v>
      </c>
      <c r="AA13" s="180"/>
    </row>
    <row r="14" spans="1:27" x14ac:dyDescent="0.3">
      <c r="A14" s="33">
        <f t="shared" si="4"/>
        <v>4</v>
      </c>
      <c r="B14" s="90">
        <v>550003</v>
      </c>
      <c r="C14" s="83">
        <v>83199</v>
      </c>
      <c r="D14" s="42" t="s">
        <v>435</v>
      </c>
      <c r="E14" s="89">
        <v>39783</v>
      </c>
      <c r="F14" s="88">
        <v>43435</v>
      </c>
      <c r="G14" s="79">
        <v>305</v>
      </c>
      <c r="H14" s="80">
        <v>117.3</v>
      </c>
      <c r="I14" s="80">
        <v>64.680000000000007</v>
      </c>
      <c r="J14" s="79">
        <v>8</v>
      </c>
      <c r="K14" s="77">
        <v>11.22</v>
      </c>
      <c r="L14" s="78">
        <v>46.148000000000003</v>
      </c>
      <c r="M14" s="77">
        <v>5.5250000000000004</v>
      </c>
      <c r="N14" s="78">
        <v>42.755000000000003</v>
      </c>
      <c r="O14" s="36">
        <v>21.93</v>
      </c>
      <c r="P14" s="78">
        <v>30.855</v>
      </c>
      <c r="Q14" s="87">
        <v>-0.28499999999999998</v>
      </c>
      <c r="R14" s="78">
        <v>45.5</v>
      </c>
      <c r="S14" s="36">
        <v>-2.5499999999999998</v>
      </c>
      <c r="T14" s="78">
        <v>37.9</v>
      </c>
      <c r="U14" s="77">
        <v>-4.41</v>
      </c>
      <c r="V14" s="76">
        <v>28.8</v>
      </c>
      <c r="W14" s="171">
        <v>190.8</v>
      </c>
      <c r="X14" s="33">
        <v>572</v>
      </c>
      <c r="Y14" s="44" t="str">
        <f>+LOOKUP(B14,COD_FIN!$C$9:$C$66,COD_FIN!$B$9:$B$66)</f>
        <v>HLP</v>
      </c>
      <c r="Z14" s="77">
        <f t="shared" si="5"/>
        <v>190.80702000000002</v>
      </c>
      <c r="AA14" s="180"/>
    </row>
    <row r="15" spans="1:27" x14ac:dyDescent="0.3">
      <c r="A15" s="33">
        <f t="shared" si="4"/>
        <v>5</v>
      </c>
      <c r="B15" s="90">
        <v>1960040</v>
      </c>
      <c r="C15" s="83">
        <v>88017</v>
      </c>
      <c r="D15" s="42" t="s">
        <v>412</v>
      </c>
      <c r="E15" s="89">
        <v>41244</v>
      </c>
      <c r="F15" s="88">
        <v>43770</v>
      </c>
      <c r="G15" s="79">
        <v>67</v>
      </c>
      <c r="H15" s="80">
        <v>165.41</v>
      </c>
      <c r="I15" s="80">
        <v>59.073</v>
      </c>
      <c r="J15" s="79">
        <v>6</v>
      </c>
      <c r="K15" s="77">
        <v>11.05</v>
      </c>
      <c r="L15" s="78">
        <v>51.594999999999999</v>
      </c>
      <c r="M15" s="77">
        <v>9.6050000000000004</v>
      </c>
      <c r="N15" s="78">
        <v>45.475000000000001</v>
      </c>
      <c r="O15" s="36">
        <v>22.27</v>
      </c>
      <c r="P15" s="78">
        <v>38.335000000000001</v>
      </c>
      <c r="Q15" s="87">
        <v>-4.7500000000000001E-2</v>
      </c>
      <c r="R15" s="78">
        <v>49.6</v>
      </c>
      <c r="S15" s="36">
        <v>2.2949999999999999</v>
      </c>
      <c r="T15" s="78">
        <v>40.5</v>
      </c>
      <c r="U15" s="77">
        <v>-5.67</v>
      </c>
      <c r="V15" s="76">
        <v>31.407</v>
      </c>
      <c r="W15" s="171">
        <v>179.1</v>
      </c>
      <c r="X15" s="33">
        <v>566</v>
      </c>
      <c r="Y15" s="44" t="str">
        <f>+LOOKUP(B15,COD_FIN!$C$9:$C$66,COD_FIN!$B$9:$B$66)</f>
        <v>CVM</v>
      </c>
      <c r="Z15" s="77">
        <f t="shared" si="5"/>
        <v>179.14865399999999</v>
      </c>
      <c r="AA15" s="180"/>
    </row>
    <row r="16" spans="1:27" x14ac:dyDescent="0.3">
      <c r="A16" s="33">
        <f t="shared" si="4"/>
        <v>6</v>
      </c>
      <c r="B16" s="90">
        <v>3040002</v>
      </c>
      <c r="C16" s="83">
        <v>75113</v>
      </c>
      <c r="D16" s="42" t="s">
        <v>328</v>
      </c>
      <c r="E16" s="89">
        <v>39814</v>
      </c>
      <c r="F16" s="88">
        <v>43221</v>
      </c>
      <c r="G16" s="79">
        <v>93</v>
      </c>
      <c r="H16" s="80">
        <v>195.33</v>
      </c>
      <c r="I16" s="80">
        <v>59.783999999999999</v>
      </c>
      <c r="J16" s="79">
        <v>8</v>
      </c>
      <c r="K16" s="77">
        <v>4.165</v>
      </c>
      <c r="L16" s="78">
        <v>42.24</v>
      </c>
      <c r="M16" s="77">
        <v>6.5449999999999999</v>
      </c>
      <c r="N16" s="78">
        <v>37.200000000000003</v>
      </c>
      <c r="O16" s="36">
        <v>9.9450000000000003</v>
      </c>
      <c r="P16" s="78">
        <v>25.6</v>
      </c>
      <c r="Q16" s="87">
        <v>0.1615</v>
      </c>
      <c r="R16" s="78">
        <v>35.9</v>
      </c>
      <c r="S16" s="36">
        <v>-2.21</v>
      </c>
      <c r="T16" s="78">
        <v>34.299999999999997</v>
      </c>
      <c r="U16" s="77">
        <v>2.0699999999999998</v>
      </c>
      <c r="V16" s="76">
        <v>24.96</v>
      </c>
      <c r="W16" s="171">
        <v>169.6</v>
      </c>
      <c r="X16" s="33">
        <v>282</v>
      </c>
      <c r="Y16" s="44" t="str">
        <f>+LOOKUP(B16,COD_FIN!$C$9:$C$66,COD_FIN!$B$9:$B$66)</f>
        <v>AGT</v>
      </c>
      <c r="Z16" s="77">
        <f t="shared" si="5"/>
        <v>169.62572880000002</v>
      </c>
      <c r="AA16" s="180"/>
    </row>
    <row r="17" spans="1:27" x14ac:dyDescent="0.3">
      <c r="A17" s="33">
        <f t="shared" si="4"/>
        <v>7</v>
      </c>
      <c r="B17" s="90">
        <v>2120010</v>
      </c>
      <c r="C17" s="83">
        <v>84583</v>
      </c>
      <c r="D17" s="42" t="s">
        <v>179</v>
      </c>
      <c r="E17" s="89">
        <v>40513</v>
      </c>
      <c r="F17" s="88">
        <v>42979</v>
      </c>
      <c r="G17" s="79">
        <v>305</v>
      </c>
      <c r="H17" s="80">
        <v>140.67500000000001</v>
      </c>
      <c r="I17" s="80">
        <v>61.82</v>
      </c>
      <c r="J17" s="79">
        <v>5</v>
      </c>
      <c r="K17" s="77">
        <v>10.71</v>
      </c>
      <c r="L17" s="78">
        <v>44.625</v>
      </c>
      <c r="M17" s="77">
        <v>1.53</v>
      </c>
      <c r="N17" s="78">
        <v>40.630000000000003</v>
      </c>
      <c r="O17" s="36">
        <v>11.56</v>
      </c>
      <c r="P17" s="78">
        <v>30.09</v>
      </c>
      <c r="Q17" s="87">
        <v>0.17100000000000001</v>
      </c>
      <c r="R17" s="78">
        <v>42.3</v>
      </c>
      <c r="S17" s="36">
        <v>3.74</v>
      </c>
      <c r="T17" s="78">
        <v>36.5</v>
      </c>
      <c r="U17" s="77">
        <v>1.53</v>
      </c>
      <c r="V17" s="76">
        <v>25.44</v>
      </c>
      <c r="W17" s="171">
        <v>164</v>
      </c>
      <c r="X17" s="33">
        <v>614</v>
      </c>
      <c r="Y17" s="44" t="str">
        <f>+LOOKUP(B17,COD_FIN!$C$9:$C$66,COD_FIN!$B$9:$B$66)</f>
        <v>HTF</v>
      </c>
      <c r="Z17" s="77">
        <f t="shared" si="5"/>
        <v>163.97142120000001</v>
      </c>
      <c r="AA17" s="180"/>
    </row>
    <row r="18" spans="1:27" x14ac:dyDescent="0.3">
      <c r="A18" s="33">
        <f t="shared" si="4"/>
        <v>8</v>
      </c>
      <c r="B18" s="90">
        <v>190001</v>
      </c>
      <c r="C18" s="83">
        <v>85461</v>
      </c>
      <c r="D18" s="42" t="s">
        <v>291</v>
      </c>
      <c r="E18" s="89">
        <v>39965</v>
      </c>
      <c r="F18" s="88">
        <v>43525</v>
      </c>
      <c r="G18" s="79">
        <v>304</v>
      </c>
      <c r="H18" s="80">
        <v>112.11499999999999</v>
      </c>
      <c r="I18" s="80">
        <v>61.6</v>
      </c>
      <c r="J18" s="79">
        <v>7</v>
      </c>
      <c r="K18" s="77">
        <v>1.2749999999999999</v>
      </c>
      <c r="L18" s="78">
        <v>50.546999999999997</v>
      </c>
      <c r="M18" s="77">
        <v>5.61</v>
      </c>
      <c r="N18" s="78">
        <v>41.411999999999999</v>
      </c>
      <c r="O18" s="36">
        <v>6.2050000000000001</v>
      </c>
      <c r="P18" s="78">
        <v>36.192</v>
      </c>
      <c r="Q18" s="87">
        <v>-0.13300000000000001</v>
      </c>
      <c r="R18" s="78">
        <v>38.9</v>
      </c>
      <c r="S18" s="36">
        <v>-5.0149999999999997</v>
      </c>
      <c r="T18" s="78">
        <v>29.7</v>
      </c>
      <c r="U18" s="77">
        <v>3.15</v>
      </c>
      <c r="V18" s="76">
        <v>18.584</v>
      </c>
      <c r="W18" s="171">
        <v>162.19999999999999</v>
      </c>
      <c r="X18" s="33">
        <v>944</v>
      </c>
      <c r="Y18" s="44" t="str">
        <f>+LOOKUP(B18,COD_FIN!$C$9:$C$66,COD_FIN!$B$9:$B$66)</f>
        <v>HRE</v>
      </c>
      <c r="Z18" s="77">
        <f t="shared" si="5"/>
        <v>162.21540240000002</v>
      </c>
      <c r="AA18" s="180"/>
    </row>
    <row r="19" spans="1:27" x14ac:dyDescent="0.3">
      <c r="A19" s="33">
        <f t="shared" si="4"/>
        <v>9</v>
      </c>
      <c r="B19" s="90">
        <v>80001</v>
      </c>
      <c r="C19" s="83">
        <v>8516</v>
      </c>
      <c r="D19" s="42" t="s">
        <v>178</v>
      </c>
      <c r="E19" s="89">
        <v>40878</v>
      </c>
      <c r="F19" s="88">
        <v>43739</v>
      </c>
      <c r="G19" s="79">
        <v>117</v>
      </c>
      <c r="H19" s="80">
        <v>67.064999999999998</v>
      </c>
      <c r="I19" s="80">
        <v>58.484999999999999</v>
      </c>
      <c r="J19" s="79">
        <v>6</v>
      </c>
      <c r="K19" s="77">
        <v>5.8650000000000002</v>
      </c>
      <c r="L19" s="78">
        <v>46.17</v>
      </c>
      <c r="M19" s="77">
        <v>5.1849999999999996</v>
      </c>
      <c r="N19" s="78">
        <v>42.84</v>
      </c>
      <c r="O19" s="36">
        <v>19.295000000000002</v>
      </c>
      <c r="P19" s="78">
        <v>31.05</v>
      </c>
      <c r="Q19" s="87">
        <v>-4.7500000000000001E-2</v>
      </c>
      <c r="R19" s="78">
        <v>39.299999999999997</v>
      </c>
      <c r="S19" s="36">
        <v>-8.5000000000000006E-2</v>
      </c>
      <c r="T19" s="78">
        <v>33.630000000000003</v>
      </c>
      <c r="U19" s="77">
        <v>0.9</v>
      </c>
      <c r="V19" s="76">
        <v>25.664999999999999</v>
      </c>
      <c r="W19" s="171">
        <v>162.1</v>
      </c>
      <c r="X19" s="33">
        <v>1592</v>
      </c>
      <c r="Y19" s="44" t="str">
        <f>+LOOKUP(B19,COD_FIN!$C$9:$C$66,COD_FIN!$B$9:$B$66)</f>
        <v>SLU</v>
      </c>
      <c r="Z19" s="77">
        <f t="shared" si="5"/>
        <v>162.14169600000002</v>
      </c>
      <c r="AA19" s="180"/>
    </row>
    <row r="20" spans="1:27" x14ac:dyDescent="0.3">
      <c r="A20" s="33">
        <f t="shared" si="4"/>
        <v>10</v>
      </c>
      <c r="B20" s="90">
        <v>106500005</v>
      </c>
      <c r="C20" s="83">
        <v>64764</v>
      </c>
      <c r="D20" s="42" t="s">
        <v>176</v>
      </c>
      <c r="E20" s="89">
        <v>38808</v>
      </c>
      <c r="F20" s="88">
        <v>42887</v>
      </c>
      <c r="G20" s="79">
        <v>211</v>
      </c>
      <c r="H20" s="80">
        <v>-32.47</v>
      </c>
      <c r="I20" s="80">
        <v>51.993000000000002</v>
      </c>
      <c r="J20" s="79">
        <v>9</v>
      </c>
      <c r="K20" s="77">
        <v>5.61</v>
      </c>
      <c r="L20" s="78">
        <v>39.56</v>
      </c>
      <c r="M20" s="77">
        <v>5.27</v>
      </c>
      <c r="N20" s="78">
        <v>31.562000000000001</v>
      </c>
      <c r="O20" s="36">
        <v>4.93</v>
      </c>
      <c r="P20" s="78">
        <v>21.414000000000001</v>
      </c>
      <c r="Q20" s="87">
        <v>-4.7500000000000001E-2</v>
      </c>
      <c r="R20" s="78">
        <v>32.6</v>
      </c>
      <c r="S20" s="36">
        <v>1.7849999999999999</v>
      </c>
      <c r="T20" s="78">
        <v>19.305</v>
      </c>
      <c r="U20" s="77">
        <v>1.53</v>
      </c>
      <c r="V20" s="76">
        <v>10.196999999999999</v>
      </c>
      <c r="W20" s="171">
        <v>162</v>
      </c>
      <c r="X20" s="33">
        <v>361</v>
      </c>
      <c r="Y20" s="44" t="str">
        <f>+LOOKUP(B20,COD_FIN!$C$9:$C$66,COD_FIN!$B$9:$B$66)</f>
        <v>ARM</v>
      </c>
      <c r="Z20" s="77">
        <f t="shared" si="5"/>
        <v>162.02590199999997</v>
      </c>
      <c r="AA20" s="180"/>
    </row>
    <row r="21" spans="1:27" x14ac:dyDescent="0.3">
      <c r="A21" s="33">
        <f t="shared" si="4"/>
        <v>11</v>
      </c>
      <c r="B21" s="90">
        <v>1960040</v>
      </c>
      <c r="C21" s="83">
        <v>71003</v>
      </c>
      <c r="D21" s="42" t="s">
        <v>289</v>
      </c>
      <c r="E21" s="89">
        <v>39661</v>
      </c>
      <c r="F21" s="88">
        <v>43617</v>
      </c>
      <c r="G21" s="79">
        <v>211</v>
      </c>
      <c r="H21" s="80">
        <v>-13.6</v>
      </c>
      <c r="I21" s="80">
        <v>66.959999999999994</v>
      </c>
      <c r="J21" s="79">
        <v>10</v>
      </c>
      <c r="K21" s="77">
        <v>1.9550000000000001</v>
      </c>
      <c r="L21" s="78">
        <v>56.601999999999997</v>
      </c>
      <c r="M21" s="77">
        <v>3.74</v>
      </c>
      <c r="N21" s="78">
        <v>49.14</v>
      </c>
      <c r="O21" s="36">
        <v>5.95</v>
      </c>
      <c r="P21" s="78">
        <v>41.405000000000001</v>
      </c>
      <c r="Q21" s="87">
        <v>0.23749999999999999</v>
      </c>
      <c r="R21" s="78">
        <v>48.7</v>
      </c>
      <c r="S21" s="36">
        <v>-2.5499999999999998</v>
      </c>
      <c r="T21" s="78">
        <v>41.5</v>
      </c>
      <c r="U21" s="77">
        <v>5.22</v>
      </c>
      <c r="V21" s="76">
        <v>33.857999999999997</v>
      </c>
      <c r="W21" s="171">
        <v>158.5</v>
      </c>
      <c r="X21" s="33">
        <v>484</v>
      </c>
      <c r="Y21" s="44" t="str">
        <f>+LOOKUP(B21,COD_FIN!$C$9:$C$66,COD_FIN!$B$9:$B$66)</f>
        <v>CVM</v>
      </c>
      <c r="Z21" s="77">
        <f t="shared" si="5"/>
        <v>158.47480800000002</v>
      </c>
      <c r="AA21" s="180"/>
    </row>
    <row r="22" spans="1:27" x14ac:dyDescent="0.3">
      <c r="A22" s="33">
        <f t="shared" si="4"/>
        <v>12</v>
      </c>
      <c r="B22" s="90">
        <v>460001</v>
      </c>
      <c r="C22" s="83">
        <v>83139</v>
      </c>
      <c r="D22" s="42" t="s">
        <v>292</v>
      </c>
      <c r="E22" s="89">
        <v>40756</v>
      </c>
      <c r="F22" s="88">
        <v>42370</v>
      </c>
      <c r="G22" s="79">
        <v>116</v>
      </c>
      <c r="H22" s="80">
        <v>-377.91</v>
      </c>
      <c r="I22" s="80">
        <v>34.451999999999998</v>
      </c>
      <c r="J22" s="79">
        <v>3</v>
      </c>
      <c r="K22" s="77">
        <v>7.5650000000000004</v>
      </c>
      <c r="L22" s="78">
        <v>15.276</v>
      </c>
      <c r="M22" s="77">
        <v>3.74</v>
      </c>
      <c r="N22" s="78">
        <v>15.872</v>
      </c>
      <c r="O22" s="36">
        <v>6.97</v>
      </c>
      <c r="P22" s="78">
        <v>8.5120000000000005</v>
      </c>
      <c r="Q22" s="87">
        <v>0.18049999999999999</v>
      </c>
      <c r="R22" s="78">
        <v>17.899999999999999</v>
      </c>
      <c r="S22" s="36">
        <v>-1.4450000000000001</v>
      </c>
      <c r="T22" s="78">
        <v>9.3000000000000007</v>
      </c>
      <c r="U22" s="77">
        <v>-1.8</v>
      </c>
      <c r="V22" s="76">
        <v>4.819</v>
      </c>
      <c r="W22" s="171">
        <v>156.4</v>
      </c>
      <c r="X22" s="33">
        <v>823</v>
      </c>
      <c r="Y22" s="44" t="str">
        <f>+LOOKUP(B22,COD_FIN!$C$9:$C$66,COD_FIN!$B$9:$B$66)</f>
        <v>HSJ</v>
      </c>
      <c r="Z22" s="77">
        <f t="shared" si="5"/>
        <v>156.42169559999999</v>
      </c>
      <c r="AA22" s="180"/>
    </row>
    <row r="23" spans="1:27" x14ac:dyDescent="0.3">
      <c r="A23" s="33">
        <f t="shared" si="4"/>
        <v>13</v>
      </c>
      <c r="B23" s="90">
        <v>190001</v>
      </c>
      <c r="C23" s="83">
        <v>100925</v>
      </c>
      <c r="D23" s="42" t="s">
        <v>292</v>
      </c>
      <c r="E23" s="89">
        <v>42095</v>
      </c>
      <c r="F23" s="88">
        <v>43405</v>
      </c>
      <c r="G23" s="79">
        <v>305</v>
      </c>
      <c r="H23" s="80">
        <v>-44.54</v>
      </c>
      <c r="I23" s="80">
        <v>57.75</v>
      </c>
      <c r="J23" s="79">
        <v>2</v>
      </c>
      <c r="K23" s="77">
        <v>12.07</v>
      </c>
      <c r="L23" s="78">
        <v>46.17</v>
      </c>
      <c r="M23" s="77">
        <v>4.93</v>
      </c>
      <c r="N23" s="78">
        <v>41.76</v>
      </c>
      <c r="O23" s="36">
        <v>7.48</v>
      </c>
      <c r="P23" s="78">
        <v>33.93</v>
      </c>
      <c r="Q23" s="87">
        <v>-0.1045</v>
      </c>
      <c r="R23" s="78">
        <v>43.8</v>
      </c>
      <c r="S23" s="36">
        <v>-2.2949999999999999</v>
      </c>
      <c r="T23" s="78">
        <v>33.799999999999997</v>
      </c>
      <c r="U23" s="77">
        <v>-7.29</v>
      </c>
      <c r="V23" s="76">
        <v>15.827</v>
      </c>
      <c r="W23" s="171">
        <v>156.30000000000001</v>
      </c>
      <c r="X23" s="33">
        <v>1305.01</v>
      </c>
      <c r="Y23" s="44" t="str">
        <f>+LOOKUP(B23,COD_FIN!$C$9:$C$66,COD_FIN!$B$9:$B$66)</f>
        <v>HRE</v>
      </c>
      <c r="Z23" s="77">
        <f t="shared" si="5"/>
        <v>156.28125960000003</v>
      </c>
      <c r="AA23" s="180"/>
    </row>
    <row r="24" spans="1:27" x14ac:dyDescent="0.3">
      <c r="A24" s="33">
        <f t="shared" si="4"/>
        <v>14</v>
      </c>
      <c r="B24" s="90">
        <v>102960001</v>
      </c>
      <c r="C24" s="83">
        <v>78776</v>
      </c>
      <c r="D24" s="42" t="s">
        <v>331</v>
      </c>
      <c r="E24" s="89">
        <v>40360</v>
      </c>
      <c r="F24" s="88">
        <v>43374</v>
      </c>
      <c r="G24" s="79">
        <v>305</v>
      </c>
      <c r="H24" s="80">
        <v>116.96</v>
      </c>
      <c r="I24" s="80">
        <v>61.6</v>
      </c>
      <c r="J24" s="79">
        <v>6</v>
      </c>
      <c r="K24" s="77">
        <v>6.8</v>
      </c>
      <c r="L24" s="78">
        <v>39.119999999999997</v>
      </c>
      <c r="M24" s="77">
        <v>3.9950000000000001</v>
      </c>
      <c r="N24" s="78">
        <v>37.200000000000003</v>
      </c>
      <c r="O24" s="36">
        <v>8.84</v>
      </c>
      <c r="P24" s="78">
        <v>23.68</v>
      </c>
      <c r="Q24" s="87">
        <v>-0.13300000000000001</v>
      </c>
      <c r="R24" s="78">
        <v>35.6</v>
      </c>
      <c r="S24" s="36">
        <v>-0.76500000000000001</v>
      </c>
      <c r="T24" s="78">
        <v>33</v>
      </c>
      <c r="U24" s="77">
        <v>0.09</v>
      </c>
      <c r="V24" s="76">
        <v>23.664000000000001</v>
      </c>
      <c r="W24" s="171">
        <v>154.4</v>
      </c>
      <c r="X24" s="33">
        <v>387</v>
      </c>
      <c r="Y24" s="44" t="str">
        <f>+LOOKUP(B24,COD_FIN!$C$9:$C$66,COD_FIN!$B$9:$B$66)</f>
        <v>HLM</v>
      </c>
      <c r="Z24" s="77">
        <f t="shared" si="5"/>
        <v>154.39557240000002</v>
      </c>
      <c r="AA24" s="180"/>
    </row>
    <row r="25" spans="1:27" x14ac:dyDescent="0.3">
      <c r="A25" s="33">
        <f t="shared" si="4"/>
        <v>15</v>
      </c>
      <c r="B25" s="90">
        <v>106500005</v>
      </c>
      <c r="C25" s="83">
        <v>69121</v>
      </c>
      <c r="D25" s="42" t="s">
        <v>176</v>
      </c>
      <c r="E25" s="89">
        <v>39234</v>
      </c>
      <c r="F25" s="88">
        <v>42675</v>
      </c>
      <c r="G25" s="79">
        <v>305</v>
      </c>
      <c r="H25" s="80">
        <v>110.755</v>
      </c>
      <c r="I25" s="80">
        <v>67.760000000000005</v>
      </c>
      <c r="J25" s="79">
        <v>8</v>
      </c>
      <c r="K25" s="77">
        <v>6.375</v>
      </c>
      <c r="L25" s="78">
        <v>48.625999999999998</v>
      </c>
      <c r="M25" s="77">
        <v>3.4849999999999999</v>
      </c>
      <c r="N25" s="78">
        <v>43.787999999999997</v>
      </c>
      <c r="O25" s="36">
        <v>8.33</v>
      </c>
      <c r="P25" s="78">
        <v>33.292000000000002</v>
      </c>
      <c r="Q25" s="87">
        <v>-0.13300000000000001</v>
      </c>
      <c r="R25" s="78">
        <v>47.4</v>
      </c>
      <c r="S25" s="36">
        <v>-0.42499999999999999</v>
      </c>
      <c r="T25" s="78">
        <v>39.700000000000003</v>
      </c>
      <c r="U25" s="77">
        <v>1.08</v>
      </c>
      <c r="V25" s="76">
        <v>31.103999999999999</v>
      </c>
      <c r="W25" s="171">
        <v>154.19999999999999</v>
      </c>
      <c r="X25" s="33">
        <v>387</v>
      </c>
      <c r="Y25" s="44" t="str">
        <f>+LOOKUP(B25,COD_FIN!$C$9:$C$66,COD_FIN!$B$9:$B$66)</f>
        <v>ARM</v>
      </c>
      <c r="Z25" s="77">
        <f t="shared" si="5"/>
        <v>154.20932640000004</v>
      </c>
      <c r="AA25" s="180"/>
    </row>
    <row r="26" spans="1:27" x14ac:dyDescent="0.3">
      <c r="A26" s="33">
        <f t="shared" si="4"/>
        <v>16</v>
      </c>
      <c r="B26" s="90">
        <v>106820001</v>
      </c>
      <c r="C26" s="83">
        <v>83177</v>
      </c>
      <c r="D26" s="42" t="s">
        <v>410</v>
      </c>
      <c r="E26" s="89">
        <v>40848</v>
      </c>
      <c r="F26" s="88">
        <v>43497</v>
      </c>
      <c r="G26" s="79">
        <v>300</v>
      </c>
      <c r="H26" s="80">
        <v>61.37</v>
      </c>
      <c r="I26" s="80">
        <v>57.731999999999999</v>
      </c>
      <c r="J26" s="79">
        <v>6</v>
      </c>
      <c r="K26" s="77">
        <v>11.815</v>
      </c>
      <c r="L26" s="78">
        <v>42.48</v>
      </c>
      <c r="M26" s="77">
        <v>6.8849999999999998</v>
      </c>
      <c r="N26" s="78">
        <v>38.64</v>
      </c>
      <c r="O26" s="36">
        <v>18.105</v>
      </c>
      <c r="P26" s="78">
        <v>29.6</v>
      </c>
      <c r="Q26" s="87">
        <v>-0.26600000000000001</v>
      </c>
      <c r="R26" s="78">
        <v>42.7</v>
      </c>
      <c r="S26" s="36">
        <v>8.5000000000000006E-2</v>
      </c>
      <c r="T26" s="78">
        <v>37.9</v>
      </c>
      <c r="U26" s="77">
        <v>-8.19</v>
      </c>
      <c r="V26" s="76">
        <v>28.565999999999999</v>
      </c>
      <c r="W26" s="171">
        <v>148</v>
      </c>
      <c r="X26" s="33">
        <v>645</v>
      </c>
      <c r="Y26" s="44" t="str">
        <f>+LOOKUP(B26,COD_FIN!$C$9:$C$66,COD_FIN!$B$9:$B$66)</f>
        <v>HUL</v>
      </c>
      <c r="Z26" s="77">
        <f t="shared" si="5"/>
        <v>148.00573079999998</v>
      </c>
      <c r="AA26" s="180"/>
    </row>
    <row r="27" spans="1:27" x14ac:dyDescent="0.3">
      <c r="A27" s="33">
        <f t="shared" si="4"/>
        <v>17</v>
      </c>
      <c r="B27" s="90">
        <v>190001</v>
      </c>
      <c r="C27" s="83">
        <v>86427</v>
      </c>
      <c r="D27" s="42" t="s">
        <v>175</v>
      </c>
      <c r="E27" s="89">
        <v>40695</v>
      </c>
      <c r="F27" s="88">
        <v>43497</v>
      </c>
      <c r="G27" s="79">
        <v>188</v>
      </c>
      <c r="H27" s="80">
        <v>79.39</v>
      </c>
      <c r="I27" s="80">
        <v>63.936</v>
      </c>
      <c r="J27" s="79">
        <v>6</v>
      </c>
      <c r="K27" s="77">
        <v>5.6950000000000003</v>
      </c>
      <c r="L27" s="78">
        <v>50.575000000000003</v>
      </c>
      <c r="M27" s="77">
        <v>6.2050000000000001</v>
      </c>
      <c r="N27" s="78">
        <v>43.774999999999999</v>
      </c>
      <c r="O27" s="36">
        <v>21.42</v>
      </c>
      <c r="P27" s="78">
        <v>36.975000000000001</v>
      </c>
      <c r="Q27" s="87">
        <v>-0.25650000000000001</v>
      </c>
      <c r="R27" s="78">
        <v>46.4</v>
      </c>
      <c r="S27" s="36">
        <v>-3.23</v>
      </c>
      <c r="T27" s="78">
        <v>37.1</v>
      </c>
      <c r="U27" s="77">
        <v>-2.79</v>
      </c>
      <c r="V27" s="76">
        <v>27.753</v>
      </c>
      <c r="W27" s="171">
        <v>145.1</v>
      </c>
      <c r="X27" s="33">
        <v>1050</v>
      </c>
      <c r="Y27" s="44" t="str">
        <f>+LOOKUP(B27,COD_FIN!$C$9:$C$66,COD_FIN!$B$9:$B$66)</f>
        <v>HRE</v>
      </c>
      <c r="Z27" s="77">
        <f t="shared" si="5"/>
        <v>145.08036720000001</v>
      </c>
      <c r="AA27" s="180"/>
    </row>
    <row r="28" spans="1:27" x14ac:dyDescent="0.3">
      <c r="A28" s="33">
        <f t="shared" si="4"/>
        <v>18</v>
      </c>
      <c r="B28" s="90">
        <v>190001</v>
      </c>
      <c r="C28" s="83">
        <v>89208</v>
      </c>
      <c r="D28" s="42" t="s">
        <v>292</v>
      </c>
      <c r="E28" s="89">
        <v>41365</v>
      </c>
      <c r="F28" s="88">
        <v>43647</v>
      </c>
      <c r="G28" s="79">
        <v>214</v>
      </c>
      <c r="H28" s="80">
        <v>-50.49</v>
      </c>
      <c r="I28" s="80">
        <v>63.874000000000002</v>
      </c>
      <c r="J28" s="79">
        <v>5</v>
      </c>
      <c r="K28" s="77">
        <v>9.6050000000000004</v>
      </c>
      <c r="L28" s="78">
        <v>50.46</v>
      </c>
      <c r="M28" s="77">
        <v>3.3149999999999999</v>
      </c>
      <c r="N28" s="78">
        <v>44.457000000000001</v>
      </c>
      <c r="O28" s="36">
        <v>7.82</v>
      </c>
      <c r="P28" s="78">
        <v>37.323</v>
      </c>
      <c r="Q28" s="87">
        <v>-0.1045</v>
      </c>
      <c r="R28" s="78">
        <v>47.1</v>
      </c>
      <c r="S28" s="36">
        <v>-5.3550000000000004</v>
      </c>
      <c r="T28" s="78">
        <v>37.9</v>
      </c>
      <c r="U28" s="77">
        <v>-5.49</v>
      </c>
      <c r="V28" s="76">
        <v>26.56</v>
      </c>
      <c r="W28" s="171">
        <v>145.1</v>
      </c>
      <c r="X28" s="33">
        <v>1169</v>
      </c>
      <c r="Y28" s="44" t="str">
        <f>+LOOKUP(B28,COD_FIN!$C$9:$C$66,COD_FIN!$B$9:$B$66)</f>
        <v>HRE</v>
      </c>
      <c r="Z28" s="77">
        <f t="shared" si="5"/>
        <v>145.06661160000002</v>
      </c>
      <c r="AA28" s="180"/>
    </row>
    <row r="29" spans="1:27" x14ac:dyDescent="0.3">
      <c r="A29" s="33">
        <f t="shared" si="4"/>
        <v>19</v>
      </c>
      <c r="B29" s="90">
        <v>106500005</v>
      </c>
      <c r="C29" s="83">
        <v>78988</v>
      </c>
      <c r="D29" s="42" t="s">
        <v>177</v>
      </c>
      <c r="E29" s="89">
        <v>40360</v>
      </c>
      <c r="F29" s="88">
        <v>43040</v>
      </c>
      <c r="G29" s="79">
        <v>51</v>
      </c>
      <c r="H29" s="80">
        <v>97.325000000000003</v>
      </c>
      <c r="I29" s="80">
        <v>57.3</v>
      </c>
      <c r="J29" s="79">
        <v>6</v>
      </c>
      <c r="K29" s="77">
        <v>8.5850000000000009</v>
      </c>
      <c r="L29" s="78">
        <v>44.677999999999997</v>
      </c>
      <c r="M29" s="77">
        <v>5.0149999999999997</v>
      </c>
      <c r="N29" s="78">
        <v>43.164999999999999</v>
      </c>
      <c r="O29" s="36">
        <v>9.9450000000000003</v>
      </c>
      <c r="P29" s="78">
        <v>28.302</v>
      </c>
      <c r="Q29" s="87">
        <v>-0.1615</v>
      </c>
      <c r="R29" s="78">
        <v>43.5</v>
      </c>
      <c r="S29" s="36">
        <v>1.36</v>
      </c>
      <c r="T29" s="78">
        <v>33.948</v>
      </c>
      <c r="U29" s="77">
        <v>-2.52</v>
      </c>
      <c r="V29" s="76">
        <v>27.579000000000001</v>
      </c>
      <c r="W29" s="171">
        <v>144.80000000000001</v>
      </c>
      <c r="X29" s="33">
        <v>463</v>
      </c>
      <c r="Y29" s="44" t="str">
        <f>+LOOKUP(B29,COD_FIN!$C$9:$C$66,COD_FIN!$B$9:$B$66)</f>
        <v>ARM</v>
      </c>
      <c r="Z29" s="77">
        <f t="shared" si="5"/>
        <v>144.78385320000004</v>
      </c>
      <c r="AA29" s="180"/>
    </row>
    <row r="30" spans="1:27" x14ac:dyDescent="0.3">
      <c r="A30" s="33">
        <f t="shared" si="4"/>
        <v>20</v>
      </c>
      <c r="B30" s="90">
        <v>106820001</v>
      </c>
      <c r="C30" s="83">
        <v>93073</v>
      </c>
      <c r="D30" s="42" t="s">
        <v>413</v>
      </c>
      <c r="E30" s="89">
        <v>41456</v>
      </c>
      <c r="F30" s="88">
        <v>43405</v>
      </c>
      <c r="G30" s="79">
        <v>305</v>
      </c>
      <c r="H30" s="80">
        <v>10.285</v>
      </c>
      <c r="I30" s="80">
        <v>47.277000000000001</v>
      </c>
      <c r="J30" s="79">
        <v>4</v>
      </c>
      <c r="K30" s="77">
        <v>13.77</v>
      </c>
      <c r="L30" s="78">
        <v>29.28</v>
      </c>
      <c r="M30" s="77">
        <v>1.36</v>
      </c>
      <c r="N30" s="78">
        <v>27.6</v>
      </c>
      <c r="O30" s="36">
        <v>8.67</v>
      </c>
      <c r="P30" s="78">
        <v>13.44</v>
      </c>
      <c r="Q30" s="87">
        <v>-0.114</v>
      </c>
      <c r="R30" s="78">
        <v>30.1</v>
      </c>
      <c r="S30" s="36">
        <v>-0.51</v>
      </c>
      <c r="T30" s="78">
        <v>19.5</v>
      </c>
      <c r="U30" s="77">
        <v>-6.3</v>
      </c>
      <c r="V30" s="76">
        <v>11.52</v>
      </c>
      <c r="W30" s="171">
        <v>138.5</v>
      </c>
      <c r="X30" s="33">
        <v>677</v>
      </c>
      <c r="Y30" s="44" t="str">
        <f>+LOOKUP(B30,COD_FIN!$C$9:$C$66,COD_FIN!$B$9:$B$66)</f>
        <v>HUL</v>
      </c>
      <c r="Z30" s="77">
        <f t="shared" si="5"/>
        <v>138.54912120000003</v>
      </c>
      <c r="AA30" s="180"/>
    </row>
    <row r="31" spans="1:27" x14ac:dyDescent="0.3">
      <c r="A31" s="33">
        <f t="shared" si="4"/>
        <v>21</v>
      </c>
      <c r="B31" s="90">
        <v>2120001</v>
      </c>
      <c r="C31" s="83">
        <v>84607</v>
      </c>
      <c r="D31" s="42" t="s">
        <v>347</v>
      </c>
      <c r="E31" s="89">
        <v>40695</v>
      </c>
      <c r="F31" s="88">
        <v>43191</v>
      </c>
      <c r="G31" s="79">
        <v>161</v>
      </c>
      <c r="H31" s="80">
        <v>83.385000000000005</v>
      </c>
      <c r="I31" s="80">
        <v>52.002000000000002</v>
      </c>
      <c r="J31" s="79">
        <v>5</v>
      </c>
      <c r="K31" s="77">
        <v>4.59</v>
      </c>
      <c r="L31" s="78">
        <v>42.369</v>
      </c>
      <c r="M31" s="77">
        <v>5.0999999999999996</v>
      </c>
      <c r="N31" s="78">
        <v>34.365000000000002</v>
      </c>
      <c r="O31" s="36">
        <v>12.92</v>
      </c>
      <c r="P31" s="78">
        <v>25.925999999999998</v>
      </c>
      <c r="Q31" s="87">
        <v>-0.27550000000000002</v>
      </c>
      <c r="R31" s="78">
        <v>33</v>
      </c>
      <c r="S31" s="36">
        <v>3.4849999999999999</v>
      </c>
      <c r="T31" s="78">
        <v>22.213000000000001</v>
      </c>
      <c r="U31" s="77">
        <v>1.26</v>
      </c>
      <c r="V31" s="76">
        <v>12.64</v>
      </c>
      <c r="W31" s="171">
        <v>131.4</v>
      </c>
      <c r="X31" s="33">
        <v>1646</v>
      </c>
      <c r="Y31" s="44" t="str">
        <f>+LOOKUP(B31,COD_FIN!$C$9:$C$66,COD_FIN!$B$9:$B$66)</f>
        <v>HMA</v>
      </c>
      <c r="Z31" s="77">
        <f t="shared" si="5"/>
        <v>131.3640144</v>
      </c>
      <c r="AA31" s="180"/>
    </row>
    <row r="32" spans="1:27" x14ac:dyDescent="0.3">
      <c r="A32" s="33">
        <f t="shared" si="4"/>
        <v>22</v>
      </c>
      <c r="B32" s="90">
        <v>2120001</v>
      </c>
      <c r="C32" s="83">
        <v>84602</v>
      </c>
      <c r="D32" s="42" t="s">
        <v>347</v>
      </c>
      <c r="E32" s="89">
        <v>40634</v>
      </c>
      <c r="F32" s="88">
        <v>42856</v>
      </c>
      <c r="G32" s="79">
        <v>305</v>
      </c>
      <c r="H32" s="80">
        <v>101.15</v>
      </c>
      <c r="I32" s="80">
        <v>53.35</v>
      </c>
      <c r="J32" s="79">
        <v>5</v>
      </c>
      <c r="K32" s="77">
        <v>6.12</v>
      </c>
      <c r="L32" s="78">
        <v>41.395000000000003</v>
      </c>
      <c r="M32" s="77">
        <v>2.6349999999999998</v>
      </c>
      <c r="N32" s="78">
        <v>33.32</v>
      </c>
      <c r="O32" s="36">
        <v>10.029999999999999</v>
      </c>
      <c r="P32" s="78">
        <v>24.905000000000001</v>
      </c>
      <c r="Q32" s="87">
        <v>-9.4999999999999998E-3</v>
      </c>
      <c r="R32" s="78">
        <v>32.1</v>
      </c>
      <c r="S32" s="36">
        <v>1.2749999999999999</v>
      </c>
      <c r="T32" s="78">
        <v>22.2</v>
      </c>
      <c r="U32" s="77">
        <v>1.44</v>
      </c>
      <c r="V32" s="76">
        <v>13.52</v>
      </c>
      <c r="W32" s="171">
        <v>131</v>
      </c>
      <c r="X32" s="33">
        <v>1641</v>
      </c>
      <c r="Y32" s="44" t="str">
        <f>+LOOKUP(B32,COD_FIN!$C$9:$C$66,COD_FIN!$B$9:$B$66)</f>
        <v>HMA</v>
      </c>
      <c r="Z32" s="77">
        <f t="shared" si="5"/>
        <v>131.0229396</v>
      </c>
      <c r="AA32" s="180"/>
    </row>
    <row r="33" spans="1:27" x14ac:dyDescent="0.3">
      <c r="A33" s="33">
        <f t="shared" si="4"/>
        <v>23</v>
      </c>
      <c r="B33" s="90">
        <v>2120001</v>
      </c>
      <c r="C33" s="83">
        <v>79364</v>
      </c>
      <c r="D33" s="42">
        <v>700</v>
      </c>
      <c r="E33" s="89">
        <v>40057</v>
      </c>
      <c r="F33" s="88">
        <v>43132</v>
      </c>
      <c r="G33" s="79">
        <v>206</v>
      </c>
      <c r="H33" s="80">
        <v>-92.99</v>
      </c>
      <c r="I33" s="80">
        <v>57.988</v>
      </c>
      <c r="J33" s="79">
        <v>7</v>
      </c>
      <c r="K33" s="77">
        <v>7.7350000000000003</v>
      </c>
      <c r="L33" s="78">
        <v>44.54</v>
      </c>
      <c r="M33" s="77">
        <v>-1.4450000000000001</v>
      </c>
      <c r="N33" s="78">
        <v>37.06</v>
      </c>
      <c r="O33" s="36">
        <v>-1.53</v>
      </c>
      <c r="P33" s="78">
        <v>28.22</v>
      </c>
      <c r="Q33" s="87">
        <v>-8.5500000000000007E-2</v>
      </c>
      <c r="R33" s="78">
        <v>35.4</v>
      </c>
      <c r="S33" s="36">
        <v>-8.5000000000000006E-2</v>
      </c>
      <c r="T33" s="78">
        <v>27.5</v>
      </c>
      <c r="U33" s="77">
        <v>1.53</v>
      </c>
      <c r="V33" s="76">
        <v>18.86</v>
      </c>
      <c r="W33" s="171">
        <v>128.30000000000001</v>
      </c>
      <c r="X33" s="33">
        <v>9536</v>
      </c>
      <c r="Y33" s="44" t="str">
        <f>+LOOKUP(B33,COD_FIN!$C$9:$C$66,COD_FIN!$B$9:$B$66)</f>
        <v>HMA</v>
      </c>
      <c r="Z33" s="77">
        <f t="shared" si="5"/>
        <v>128.27469240000002</v>
      </c>
      <c r="AA33" s="180"/>
    </row>
    <row r="34" spans="1:27" x14ac:dyDescent="0.3">
      <c r="A34" s="33">
        <f t="shared" si="4"/>
        <v>24</v>
      </c>
      <c r="B34" s="90">
        <v>1960040</v>
      </c>
      <c r="C34" s="83">
        <v>96854</v>
      </c>
      <c r="D34" s="42" t="s">
        <v>379</v>
      </c>
      <c r="E34" s="89">
        <v>42064</v>
      </c>
      <c r="F34" s="88">
        <v>43525</v>
      </c>
      <c r="G34" s="79">
        <v>282</v>
      </c>
      <c r="H34" s="80">
        <v>50.575000000000003</v>
      </c>
      <c r="I34" s="80">
        <v>50.49</v>
      </c>
      <c r="J34" s="79">
        <v>3</v>
      </c>
      <c r="K34" s="77">
        <v>6.375</v>
      </c>
      <c r="L34" s="78">
        <v>42.484000000000002</v>
      </c>
      <c r="M34" s="77">
        <v>2.4649999999999999</v>
      </c>
      <c r="N34" s="78">
        <v>32.508000000000003</v>
      </c>
      <c r="O34" s="36">
        <v>3.4</v>
      </c>
      <c r="P34" s="78">
        <v>27.692</v>
      </c>
      <c r="Q34" s="87">
        <v>9.5000000000000001E-2</v>
      </c>
      <c r="R34" s="78">
        <v>35.4</v>
      </c>
      <c r="S34" s="36">
        <v>-2.4649999999999999</v>
      </c>
      <c r="T34" s="78">
        <v>18.8</v>
      </c>
      <c r="U34" s="77">
        <v>-0.54</v>
      </c>
      <c r="V34" s="76">
        <v>9.516</v>
      </c>
      <c r="W34" s="171">
        <v>127.2</v>
      </c>
      <c r="X34" s="33">
        <v>638</v>
      </c>
      <c r="Y34" s="44" t="str">
        <f>+LOOKUP(B34,COD_FIN!$C$9:$C$66,COD_FIN!$B$9:$B$66)</f>
        <v>CVM</v>
      </c>
      <c r="Z34" s="77">
        <f t="shared" si="5"/>
        <v>127.20405600000001</v>
      </c>
      <c r="AA34" s="180"/>
    </row>
    <row r="35" spans="1:27" x14ac:dyDescent="0.3">
      <c r="A35" s="33">
        <f t="shared" si="4"/>
        <v>25</v>
      </c>
      <c r="B35" s="90">
        <v>2120010</v>
      </c>
      <c r="C35" s="83">
        <v>74993</v>
      </c>
      <c r="D35" s="42" t="s">
        <v>346</v>
      </c>
      <c r="E35" s="89">
        <v>39873</v>
      </c>
      <c r="F35" s="88">
        <v>43252</v>
      </c>
      <c r="G35" s="79">
        <v>75</v>
      </c>
      <c r="H35" s="80">
        <v>222.95500000000001</v>
      </c>
      <c r="I35" s="80">
        <v>56.68</v>
      </c>
      <c r="J35" s="79">
        <v>7</v>
      </c>
      <c r="K35" s="77">
        <v>1.7849999999999999</v>
      </c>
      <c r="L35" s="78">
        <v>43.326000000000001</v>
      </c>
      <c r="M35" s="77">
        <v>6.7149999999999999</v>
      </c>
      <c r="N35" s="78">
        <v>36.603000000000002</v>
      </c>
      <c r="O35" s="36">
        <v>21.76</v>
      </c>
      <c r="P35" s="78">
        <v>26.393999999999998</v>
      </c>
      <c r="Q35" s="87">
        <v>-3.7999999999999999E-2</v>
      </c>
      <c r="R35" s="78">
        <v>33.9</v>
      </c>
      <c r="S35" s="36">
        <v>-0.34</v>
      </c>
      <c r="T35" s="78">
        <v>26.602</v>
      </c>
      <c r="U35" s="77">
        <v>1.35</v>
      </c>
      <c r="V35" s="76">
        <v>17.940000000000001</v>
      </c>
      <c r="W35" s="171">
        <v>119.1</v>
      </c>
      <c r="X35" s="33">
        <v>9510</v>
      </c>
      <c r="Y35" s="44" t="str">
        <f>+LOOKUP(B35,COD_FIN!$C$9:$C$66,COD_FIN!$B$9:$B$66)</f>
        <v>HTF</v>
      </c>
      <c r="Z35" s="77">
        <f t="shared" si="5"/>
        <v>119.0998044</v>
      </c>
      <c r="AA35" s="180"/>
    </row>
    <row r="36" spans="1:27" x14ac:dyDescent="0.3">
      <c r="A36" s="33">
        <f t="shared" si="4"/>
        <v>26</v>
      </c>
      <c r="B36" s="90">
        <v>106500003</v>
      </c>
      <c r="C36" s="83">
        <v>71903</v>
      </c>
      <c r="D36" s="42" t="s">
        <v>176</v>
      </c>
      <c r="E36" s="89">
        <v>39630</v>
      </c>
      <c r="F36" s="88">
        <v>43040</v>
      </c>
      <c r="G36" s="79">
        <v>59</v>
      </c>
      <c r="H36" s="80">
        <v>3.6549999999999998</v>
      </c>
      <c r="I36" s="80">
        <v>61.607999999999997</v>
      </c>
      <c r="J36" s="79">
        <v>8</v>
      </c>
      <c r="K36" s="77">
        <v>1.9550000000000001</v>
      </c>
      <c r="L36" s="78">
        <v>50.981999999999999</v>
      </c>
      <c r="M36" s="77">
        <v>5.8650000000000002</v>
      </c>
      <c r="N36" s="78">
        <v>45.500999999999998</v>
      </c>
      <c r="O36" s="36">
        <v>8.5850000000000009</v>
      </c>
      <c r="P36" s="78">
        <v>35.148000000000003</v>
      </c>
      <c r="Q36" s="87">
        <v>0.13300000000000001</v>
      </c>
      <c r="R36" s="78">
        <v>47.5</v>
      </c>
      <c r="S36" s="36">
        <v>-0.17</v>
      </c>
      <c r="T36" s="78">
        <v>37.881999999999998</v>
      </c>
      <c r="U36" s="77">
        <v>1.53</v>
      </c>
      <c r="V36" s="76">
        <v>30.815999999999999</v>
      </c>
      <c r="W36" s="171">
        <v>119.1</v>
      </c>
      <c r="X36" s="33">
        <v>468</v>
      </c>
      <c r="Y36" s="44" t="str">
        <f>+LOOKUP(B36,COD_FIN!$C$9:$C$66,COD_FIN!$B$9:$B$66)</f>
        <v>GMR</v>
      </c>
      <c r="Z36" s="77">
        <f t="shared" si="5"/>
        <v>119.06222759999999</v>
      </c>
      <c r="AA36" s="180"/>
    </row>
    <row r="37" spans="1:27" x14ac:dyDescent="0.3">
      <c r="A37" s="33">
        <f t="shared" si="4"/>
        <v>27</v>
      </c>
      <c r="B37" s="90">
        <v>1960040</v>
      </c>
      <c r="C37" s="83">
        <v>85781</v>
      </c>
      <c r="D37" s="42" t="s">
        <v>370</v>
      </c>
      <c r="E37" s="89">
        <v>41030</v>
      </c>
      <c r="F37" s="88">
        <v>43374</v>
      </c>
      <c r="G37" s="79">
        <v>305</v>
      </c>
      <c r="H37" s="80">
        <v>-35.36</v>
      </c>
      <c r="I37" s="80">
        <v>46.75</v>
      </c>
      <c r="J37" s="79">
        <v>4</v>
      </c>
      <c r="K37" s="77">
        <v>6.5449999999999999</v>
      </c>
      <c r="L37" s="78">
        <v>38.18</v>
      </c>
      <c r="M37" s="77">
        <v>4.5049999999999999</v>
      </c>
      <c r="N37" s="78">
        <v>27.224</v>
      </c>
      <c r="O37" s="36">
        <v>11.05</v>
      </c>
      <c r="P37" s="78">
        <v>22.492999999999999</v>
      </c>
      <c r="Q37" s="87">
        <v>0.13300000000000001</v>
      </c>
      <c r="R37" s="78">
        <v>30.2</v>
      </c>
      <c r="S37" s="36">
        <v>2.21</v>
      </c>
      <c r="T37" s="78">
        <v>13.1</v>
      </c>
      <c r="U37" s="77">
        <v>-1.35</v>
      </c>
      <c r="V37" s="76">
        <v>6.532</v>
      </c>
      <c r="W37" s="171">
        <v>117.1</v>
      </c>
      <c r="X37" s="33">
        <v>553</v>
      </c>
      <c r="Y37" s="44" t="str">
        <f>+LOOKUP(B37,COD_FIN!$C$9:$C$66,COD_FIN!$B$9:$B$66)</f>
        <v>CVM</v>
      </c>
      <c r="Z37" s="77">
        <f t="shared" si="5"/>
        <v>117.05085360000002</v>
      </c>
      <c r="AA37" s="180"/>
    </row>
    <row r="38" spans="1:27" x14ac:dyDescent="0.3">
      <c r="A38" s="33">
        <f t="shared" si="4"/>
        <v>28</v>
      </c>
      <c r="B38" s="90">
        <v>190001</v>
      </c>
      <c r="C38" s="83">
        <v>85640</v>
      </c>
      <c r="D38" s="42" t="s">
        <v>292</v>
      </c>
      <c r="E38" s="89">
        <v>40909</v>
      </c>
      <c r="F38" s="88">
        <v>43556</v>
      </c>
      <c r="G38" s="79">
        <v>302</v>
      </c>
      <c r="H38" s="80">
        <v>37.484999999999999</v>
      </c>
      <c r="I38" s="80">
        <v>44.99</v>
      </c>
      <c r="J38" s="79">
        <v>5</v>
      </c>
      <c r="K38" s="77">
        <v>5.44</v>
      </c>
      <c r="L38" s="78">
        <v>35.82</v>
      </c>
      <c r="M38" s="77">
        <v>3.74</v>
      </c>
      <c r="N38" s="78">
        <v>26.1</v>
      </c>
      <c r="O38" s="36">
        <v>10.455</v>
      </c>
      <c r="P38" s="78">
        <v>19.835999999999999</v>
      </c>
      <c r="Q38" s="87">
        <v>-9.5000000000000001E-2</v>
      </c>
      <c r="R38" s="78">
        <v>26.5</v>
      </c>
      <c r="S38" s="36">
        <v>0.93500000000000005</v>
      </c>
      <c r="T38" s="78">
        <v>13.1</v>
      </c>
      <c r="U38" s="77">
        <v>-0.36</v>
      </c>
      <c r="V38" s="76">
        <v>6.48</v>
      </c>
      <c r="W38" s="171">
        <v>116.9</v>
      </c>
      <c r="X38" s="33">
        <v>1085</v>
      </c>
      <c r="Y38" s="44" t="str">
        <f>+LOOKUP(B38,COD_FIN!$C$9:$C$66,COD_FIN!$B$9:$B$66)</f>
        <v>HRE</v>
      </c>
      <c r="Z38" s="77">
        <f t="shared" si="5"/>
        <v>116.903952</v>
      </c>
      <c r="AA38" s="180"/>
    </row>
    <row r="39" spans="1:27" x14ac:dyDescent="0.3">
      <c r="A39" s="33">
        <f t="shared" si="4"/>
        <v>29</v>
      </c>
      <c r="B39" s="90">
        <v>106500003</v>
      </c>
      <c r="C39" s="83">
        <v>78073</v>
      </c>
      <c r="D39" s="42" t="s">
        <v>305</v>
      </c>
      <c r="E39" s="89">
        <v>40238</v>
      </c>
      <c r="F39" s="88">
        <v>43009</v>
      </c>
      <c r="G39" s="79">
        <v>93</v>
      </c>
      <c r="H39" s="80">
        <v>166.09</v>
      </c>
      <c r="I39" s="80">
        <v>60.255000000000003</v>
      </c>
      <c r="J39" s="79">
        <v>6</v>
      </c>
      <c r="K39" s="77">
        <v>0.17</v>
      </c>
      <c r="L39" s="78">
        <v>43.6</v>
      </c>
      <c r="M39" s="77">
        <v>6.8849999999999998</v>
      </c>
      <c r="N39" s="78">
        <v>39.200000000000003</v>
      </c>
      <c r="O39" s="36">
        <v>19.21</v>
      </c>
      <c r="P39" s="78">
        <v>27.04</v>
      </c>
      <c r="Q39" s="87">
        <v>-0.114</v>
      </c>
      <c r="R39" s="78">
        <v>45.6</v>
      </c>
      <c r="S39" s="36">
        <v>-4.165</v>
      </c>
      <c r="T39" s="78">
        <v>31.8</v>
      </c>
      <c r="U39" s="77">
        <v>0.36</v>
      </c>
      <c r="V39" s="76">
        <v>23.315999999999999</v>
      </c>
      <c r="W39" s="171">
        <v>112.4</v>
      </c>
      <c r="X39" s="33">
        <v>546</v>
      </c>
      <c r="Y39" s="44" t="str">
        <f>+LOOKUP(B39,COD_FIN!$C$9:$C$66,COD_FIN!$B$9:$B$66)</f>
        <v>GMR</v>
      </c>
      <c r="Z39" s="77">
        <f t="shared" si="5"/>
        <v>112.40865719999999</v>
      </c>
      <c r="AA39" s="180"/>
    </row>
    <row r="40" spans="1:27" x14ac:dyDescent="0.3">
      <c r="A40" s="33">
        <f t="shared" si="4"/>
        <v>30</v>
      </c>
      <c r="B40" s="90">
        <v>1960040</v>
      </c>
      <c r="C40" s="83">
        <v>77100</v>
      </c>
      <c r="D40" s="42" t="s">
        <v>414</v>
      </c>
      <c r="E40" s="89">
        <v>40057</v>
      </c>
      <c r="F40" s="88">
        <v>43709</v>
      </c>
      <c r="G40" s="79">
        <v>129</v>
      </c>
      <c r="H40" s="80">
        <v>165.07</v>
      </c>
      <c r="I40" s="80">
        <v>59.598999999999997</v>
      </c>
      <c r="J40" s="79">
        <v>7</v>
      </c>
      <c r="K40" s="77">
        <v>4.8449999999999998</v>
      </c>
      <c r="L40" s="78">
        <v>50.968000000000004</v>
      </c>
      <c r="M40" s="77">
        <v>3.8250000000000002</v>
      </c>
      <c r="N40" s="78">
        <v>41.67</v>
      </c>
      <c r="O40" s="36">
        <v>11.305</v>
      </c>
      <c r="P40" s="78">
        <v>34.47</v>
      </c>
      <c r="Q40" s="87">
        <v>1.9E-2</v>
      </c>
      <c r="R40" s="78">
        <v>39.9</v>
      </c>
      <c r="S40" s="36">
        <v>-1.2749999999999999</v>
      </c>
      <c r="T40" s="78">
        <v>29.196999999999999</v>
      </c>
      <c r="U40" s="77">
        <v>-0.54</v>
      </c>
      <c r="V40" s="76">
        <v>20.217600000000001</v>
      </c>
      <c r="W40" s="171">
        <v>109.7</v>
      </c>
      <c r="X40" s="33">
        <v>500</v>
      </c>
      <c r="Y40" s="44" t="str">
        <f>+LOOKUP(B40,COD_FIN!$C$9:$C$66,COD_FIN!$B$9:$B$66)</f>
        <v>CVM</v>
      </c>
      <c r="Z40" s="77">
        <f t="shared" si="5"/>
        <v>109.72437479999999</v>
      </c>
      <c r="AA40" s="180"/>
    </row>
    <row r="41" spans="1:27" x14ac:dyDescent="0.3">
      <c r="A41" s="33">
        <f t="shared" si="4"/>
        <v>31</v>
      </c>
      <c r="B41" s="90">
        <v>106500003</v>
      </c>
      <c r="C41" s="83">
        <v>77075</v>
      </c>
      <c r="D41" s="42" t="s">
        <v>305</v>
      </c>
      <c r="E41" s="89">
        <v>40179</v>
      </c>
      <c r="F41" s="88">
        <v>42917</v>
      </c>
      <c r="G41" s="79">
        <v>162</v>
      </c>
      <c r="H41" s="80">
        <v>95.03</v>
      </c>
      <c r="I41" s="80">
        <v>63.503999999999998</v>
      </c>
      <c r="J41" s="79">
        <v>6</v>
      </c>
      <c r="K41" s="77">
        <v>1.615</v>
      </c>
      <c r="L41" s="78">
        <v>46.24</v>
      </c>
      <c r="M41" s="77">
        <v>3.4849999999999999</v>
      </c>
      <c r="N41" s="78">
        <v>40.24</v>
      </c>
      <c r="O41" s="36">
        <v>10.71</v>
      </c>
      <c r="P41" s="78">
        <v>31.44</v>
      </c>
      <c r="Q41" s="87">
        <v>-0.13300000000000001</v>
      </c>
      <c r="R41" s="78">
        <v>44</v>
      </c>
      <c r="S41" s="36">
        <v>-1.53</v>
      </c>
      <c r="T41" s="78">
        <v>33.799999999999997</v>
      </c>
      <c r="U41" s="77">
        <v>2.25</v>
      </c>
      <c r="V41" s="76">
        <v>23.751000000000001</v>
      </c>
      <c r="W41" s="171">
        <v>107.6</v>
      </c>
      <c r="X41" s="33">
        <v>536</v>
      </c>
      <c r="Y41" s="44" t="str">
        <f>+LOOKUP(B41,COD_FIN!$C$9:$C$66,COD_FIN!$B$9:$B$66)</f>
        <v>GMR</v>
      </c>
      <c r="Z41" s="77">
        <f t="shared" si="5"/>
        <v>107.59458239999999</v>
      </c>
      <c r="AA41" s="180"/>
    </row>
    <row r="42" spans="1:27" x14ac:dyDescent="0.3">
      <c r="A42" s="33">
        <f t="shared" si="4"/>
        <v>32</v>
      </c>
      <c r="B42" s="90">
        <v>2120001</v>
      </c>
      <c r="C42" s="83">
        <v>87692</v>
      </c>
      <c r="D42" s="42">
        <v>900</v>
      </c>
      <c r="E42" s="89">
        <v>40969</v>
      </c>
      <c r="F42" s="88">
        <v>43313</v>
      </c>
      <c r="G42" s="79">
        <v>36</v>
      </c>
      <c r="H42" s="80">
        <v>-56.185000000000002</v>
      </c>
      <c r="I42" s="80">
        <v>50.49</v>
      </c>
      <c r="J42" s="79">
        <v>5</v>
      </c>
      <c r="K42" s="77">
        <v>8.2449999999999992</v>
      </c>
      <c r="L42" s="78">
        <v>40.753</v>
      </c>
      <c r="M42" s="77">
        <v>-0.17</v>
      </c>
      <c r="N42" s="78">
        <v>34.195999999999998</v>
      </c>
      <c r="O42" s="36">
        <v>1.87</v>
      </c>
      <c r="P42" s="78">
        <v>23.821000000000002</v>
      </c>
      <c r="Q42" s="87">
        <v>-1.9E-2</v>
      </c>
      <c r="R42" s="78">
        <v>33.799999999999997</v>
      </c>
      <c r="S42" s="36">
        <v>1.02</v>
      </c>
      <c r="T42" s="78">
        <v>21.42</v>
      </c>
      <c r="U42" s="77">
        <v>-0.81</v>
      </c>
      <c r="V42" s="76">
        <v>14.8</v>
      </c>
      <c r="W42" s="171">
        <v>106.8</v>
      </c>
      <c r="X42" s="33">
        <v>1691</v>
      </c>
      <c r="Y42" s="44" t="str">
        <f>+LOOKUP(B42,COD_FIN!$C$9:$C$66,COD_FIN!$B$9:$B$66)</f>
        <v>HMA</v>
      </c>
      <c r="Z42" s="77">
        <f t="shared" si="5"/>
        <v>106.82689320000001</v>
      </c>
      <c r="AA42" s="180"/>
    </row>
    <row r="43" spans="1:27" x14ac:dyDescent="0.3">
      <c r="A43" s="33">
        <f t="shared" si="4"/>
        <v>33</v>
      </c>
      <c r="B43" s="90">
        <v>1960040</v>
      </c>
      <c r="C43" s="83">
        <v>96314</v>
      </c>
      <c r="D43" s="42" t="s">
        <v>415</v>
      </c>
      <c r="E43" s="89">
        <v>42005</v>
      </c>
      <c r="F43" s="88">
        <v>43525</v>
      </c>
      <c r="G43" s="79">
        <v>305</v>
      </c>
      <c r="H43" s="80">
        <v>110.755</v>
      </c>
      <c r="I43" s="80">
        <v>60.06</v>
      </c>
      <c r="J43" s="79">
        <v>3</v>
      </c>
      <c r="K43" s="77">
        <v>12.154999999999999</v>
      </c>
      <c r="L43" s="78">
        <v>47.73</v>
      </c>
      <c r="M43" s="77">
        <v>5.78</v>
      </c>
      <c r="N43" s="78">
        <v>41.021999999999998</v>
      </c>
      <c r="O43" s="36">
        <v>13.175000000000001</v>
      </c>
      <c r="P43" s="78">
        <v>33.454000000000001</v>
      </c>
      <c r="Q43" s="87">
        <v>-0.20899999999999999</v>
      </c>
      <c r="R43" s="78">
        <v>43.7</v>
      </c>
      <c r="S43" s="36">
        <v>-0.42499999999999999</v>
      </c>
      <c r="T43" s="78">
        <v>34.9</v>
      </c>
      <c r="U43" s="77">
        <v>-10.71</v>
      </c>
      <c r="V43" s="76">
        <v>20.068999999999999</v>
      </c>
      <c r="W43" s="171">
        <v>102.2</v>
      </c>
      <c r="X43" s="33">
        <v>631</v>
      </c>
      <c r="Y43" s="44" t="str">
        <f>+LOOKUP(B43,COD_FIN!$C$9:$C$66,COD_FIN!$B$9:$B$66)</f>
        <v>CVM</v>
      </c>
      <c r="Z43" s="77">
        <f t="shared" si="5"/>
        <v>102.22744319999995</v>
      </c>
      <c r="AA43" s="180"/>
    </row>
    <row r="44" spans="1:27" x14ac:dyDescent="0.3">
      <c r="A44" s="33">
        <f t="shared" ref="A44:A60" si="6">A43+1</f>
        <v>34</v>
      </c>
      <c r="B44" s="90">
        <v>2120001</v>
      </c>
      <c r="C44" s="83">
        <v>94066</v>
      </c>
      <c r="D44" s="42" t="s">
        <v>177</v>
      </c>
      <c r="E44" s="89">
        <v>41609</v>
      </c>
      <c r="F44" s="88">
        <v>43070</v>
      </c>
      <c r="G44" s="79">
        <v>284</v>
      </c>
      <c r="H44" s="80">
        <v>39.354999999999997</v>
      </c>
      <c r="I44" s="80">
        <v>57.64</v>
      </c>
      <c r="J44" s="79">
        <v>3</v>
      </c>
      <c r="K44" s="77">
        <v>9.52</v>
      </c>
      <c r="L44" s="78">
        <v>38.880000000000003</v>
      </c>
      <c r="M44" s="77">
        <v>1.7849999999999999</v>
      </c>
      <c r="N44" s="78">
        <v>35.68</v>
      </c>
      <c r="O44" s="36">
        <v>11.56</v>
      </c>
      <c r="P44" s="78">
        <v>24.64</v>
      </c>
      <c r="Q44" s="87">
        <v>9.4999999999999998E-3</v>
      </c>
      <c r="R44" s="78">
        <v>40.6</v>
      </c>
      <c r="S44" s="36">
        <v>0.85</v>
      </c>
      <c r="T44" s="78">
        <v>32.200000000000003</v>
      </c>
      <c r="U44" s="77">
        <v>-3.78</v>
      </c>
      <c r="V44" s="76">
        <v>17.995000000000001</v>
      </c>
      <c r="W44" s="171">
        <v>102.1</v>
      </c>
      <c r="X44" s="33">
        <v>3780</v>
      </c>
      <c r="Y44" s="44" t="str">
        <f>+LOOKUP(B44,COD_FIN!$C$9:$C$66,COD_FIN!$B$9:$B$66)</f>
        <v>HMA</v>
      </c>
      <c r="Z44" s="77">
        <f t="shared" si="5"/>
        <v>102.14218440000002</v>
      </c>
      <c r="AA44" s="180"/>
    </row>
    <row r="45" spans="1:27" x14ac:dyDescent="0.3">
      <c r="A45" s="33">
        <f t="shared" si="6"/>
        <v>35</v>
      </c>
      <c r="B45" s="90">
        <v>106500005</v>
      </c>
      <c r="C45" s="83">
        <v>77589</v>
      </c>
      <c r="D45" s="42" t="s">
        <v>177</v>
      </c>
      <c r="E45" s="89">
        <v>40210</v>
      </c>
      <c r="F45" s="88">
        <v>42736</v>
      </c>
      <c r="G45" s="79">
        <v>266</v>
      </c>
      <c r="H45" s="80">
        <v>31.535</v>
      </c>
      <c r="I45" s="80">
        <v>62.238999999999997</v>
      </c>
      <c r="J45" s="79">
        <v>6</v>
      </c>
      <c r="K45" s="77">
        <v>3.8250000000000002</v>
      </c>
      <c r="L45" s="78">
        <v>38.314999999999998</v>
      </c>
      <c r="M45" s="77">
        <v>5.0999999999999996</v>
      </c>
      <c r="N45" s="78">
        <v>38.472999999999999</v>
      </c>
      <c r="O45" s="36">
        <v>14.705</v>
      </c>
      <c r="P45" s="78">
        <v>26.939</v>
      </c>
      <c r="Q45" s="87">
        <v>-0.19950000000000001</v>
      </c>
      <c r="R45" s="78">
        <v>44.5</v>
      </c>
      <c r="S45" s="36">
        <v>-1.615</v>
      </c>
      <c r="T45" s="78">
        <v>36.200000000000003</v>
      </c>
      <c r="U45" s="77">
        <v>-2.25</v>
      </c>
      <c r="V45" s="76">
        <v>23.846399999999999</v>
      </c>
      <c r="W45" s="171">
        <v>102</v>
      </c>
      <c r="X45" s="33">
        <v>446</v>
      </c>
      <c r="Y45" s="44" t="str">
        <f>+LOOKUP(B45,COD_FIN!$C$9:$C$66,COD_FIN!$B$9:$B$66)</f>
        <v>ARM</v>
      </c>
      <c r="Z45" s="77">
        <f t="shared" si="5"/>
        <v>101.99640960000002</v>
      </c>
      <c r="AA45" s="180"/>
    </row>
    <row r="46" spans="1:27" x14ac:dyDescent="0.3">
      <c r="A46" s="33">
        <f t="shared" si="6"/>
        <v>36</v>
      </c>
      <c r="B46" s="90">
        <v>1960040</v>
      </c>
      <c r="C46" s="83">
        <v>96700</v>
      </c>
      <c r="D46" s="42" t="s">
        <v>379</v>
      </c>
      <c r="E46" s="89">
        <v>42064</v>
      </c>
      <c r="F46" s="88">
        <v>43466</v>
      </c>
      <c r="G46" s="79">
        <v>280</v>
      </c>
      <c r="H46" s="80">
        <v>111.435</v>
      </c>
      <c r="I46" s="80">
        <v>49.17</v>
      </c>
      <c r="J46" s="79">
        <v>3</v>
      </c>
      <c r="K46" s="77">
        <v>5.5250000000000004</v>
      </c>
      <c r="L46" s="78">
        <v>41.76</v>
      </c>
      <c r="M46" s="77">
        <v>2.6349999999999998</v>
      </c>
      <c r="N46" s="78">
        <v>31.754999999999999</v>
      </c>
      <c r="O46" s="36">
        <v>5.78</v>
      </c>
      <c r="P46" s="78">
        <v>27.056999999999999</v>
      </c>
      <c r="Q46" s="87">
        <v>-0.152</v>
      </c>
      <c r="R46" s="78">
        <v>33.200000000000003</v>
      </c>
      <c r="S46" s="36">
        <v>-3.4</v>
      </c>
      <c r="T46" s="78">
        <v>18.7</v>
      </c>
      <c r="U46" s="77">
        <v>-2.34</v>
      </c>
      <c r="V46" s="76">
        <v>10.2879</v>
      </c>
      <c r="W46" s="171">
        <v>101.4</v>
      </c>
      <c r="X46" s="33">
        <v>635</v>
      </c>
      <c r="Y46" s="44" t="str">
        <f>+LOOKUP(B46,COD_FIN!$C$9:$C$66,COD_FIN!$B$9:$B$66)</f>
        <v>CVM</v>
      </c>
      <c r="Z46" s="77">
        <f t="shared" si="5"/>
        <v>101.44152360000002</v>
      </c>
      <c r="AA46" s="180"/>
    </row>
    <row r="47" spans="1:27" x14ac:dyDescent="0.3">
      <c r="A47" s="33">
        <f t="shared" si="6"/>
        <v>37</v>
      </c>
      <c r="B47" s="90">
        <v>106050001</v>
      </c>
      <c r="C47" s="83">
        <v>75539</v>
      </c>
      <c r="D47" s="42" t="s">
        <v>411</v>
      </c>
      <c r="E47" s="89">
        <v>40087</v>
      </c>
      <c r="F47" s="88">
        <v>43739</v>
      </c>
      <c r="G47" s="79">
        <v>51</v>
      </c>
      <c r="H47" s="80">
        <v>-14.535</v>
      </c>
      <c r="I47" s="80">
        <v>55.241999999999997</v>
      </c>
      <c r="J47" s="79">
        <v>8</v>
      </c>
      <c r="K47" s="77">
        <v>5.1849999999999996</v>
      </c>
      <c r="L47" s="78">
        <v>49.643999999999998</v>
      </c>
      <c r="M47" s="77">
        <v>1.4450000000000001</v>
      </c>
      <c r="N47" s="78">
        <v>42.756</v>
      </c>
      <c r="O47" s="36">
        <v>-0.93500000000000005</v>
      </c>
      <c r="P47" s="78">
        <v>35.112000000000002</v>
      </c>
      <c r="Q47" s="87">
        <v>-0.152</v>
      </c>
      <c r="R47" s="78">
        <v>44.1</v>
      </c>
      <c r="S47" s="36">
        <v>-2.72</v>
      </c>
      <c r="T47" s="78">
        <v>36.299999999999997</v>
      </c>
      <c r="U47" s="77">
        <v>-1.17</v>
      </c>
      <c r="V47" s="76">
        <v>27.071999999999999</v>
      </c>
      <c r="W47" s="171">
        <v>101.2</v>
      </c>
      <c r="X47" s="33">
        <v>397</v>
      </c>
      <c r="Y47" s="44" t="str">
        <f>+LOOKUP(B47,COD_FIN!$C$9:$C$66,COD_FIN!$B$9:$B$66)</f>
        <v>EZJ</v>
      </c>
      <c r="Z47" s="77">
        <f t="shared" si="5"/>
        <v>101.15762760000001</v>
      </c>
      <c r="AA47" s="180"/>
    </row>
    <row r="48" spans="1:27" x14ac:dyDescent="0.3">
      <c r="A48" s="33">
        <f t="shared" si="6"/>
        <v>38</v>
      </c>
      <c r="B48" s="90">
        <v>2120001</v>
      </c>
      <c r="C48" s="83">
        <v>84611</v>
      </c>
      <c r="D48" s="42" t="s">
        <v>347</v>
      </c>
      <c r="E48" s="89">
        <v>40756</v>
      </c>
      <c r="F48" s="88">
        <v>42948</v>
      </c>
      <c r="G48" s="79">
        <v>305</v>
      </c>
      <c r="H48" s="80">
        <v>135.83000000000001</v>
      </c>
      <c r="I48" s="80">
        <v>52.69</v>
      </c>
      <c r="J48" s="79">
        <v>4</v>
      </c>
      <c r="K48" s="77">
        <v>3.9950000000000001</v>
      </c>
      <c r="L48" s="78">
        <v>40.503999999999998</v>
      </c>
      <c r="M48" s="77">
        <v>2.6349999999999998</v>
      </c>
      <c r="N48" s="78">
        <v>32.619</v>
      </c>
      <c r="O48" s="36">
        <v>7.48</v>
      </c>
      <c r="P48" s="78">
        <v>24.402000000000001</v>
      </c>
      <c r="Q48" s="87">
        <v>-0.14249999999999999</v>
      </c>
      <c r="R48" s="78">
        <v>33.6</v>
      </c>
      <c r="S48" s="36">
        <v>2.21</v>
      </c>
      <c r="T48" s="78">
        <v>20.8</v>
      </c>
      <c r="U48" s="77">
        <v>1.8</v>
      </c>
      <c r="V48" s="76">
        <v>10.933999999999999</v>
      </c>
      <c r="W48" s="171">
        <v>101</v>
      </c>
      <c r="X48" s="33">
        <v>1652</v>
      </c>
      <c r="Y48" s="44" t="str">
        <f>+LOOKUP(B48,COD_FIN!$C$9:$C$66,COD_FIN!$B$9:$B$66)</f>
        <v>HMA</v>
      </c>
      <c r="Z48" s="77">
        <f t="shared" si="5"/>
        <v>101.01643199999999</v>
      </c>
      <c r="AA48" s="180"/>
    </row>
    <row r="49" spans="1:27" x14ac:dyDescent="0.3">
      <c r="A49" s="33">
        <f t="shared" si="6"/>
        <v>39</v>
      </c>
      <c r="B49" s="90">
        <v>460001</v>
      </c>
      <c r="C49" s="83">
        <v>73495</v>
      </c>
      <c r="D49" s="42">
        <v>301576</v>
      </c>
      <c r="E49" s="89">
        <v>39114</v>
      </c>
      <c r="F49" s="88">
        <v>42401</v>
      </c>
      <c r="G49" s="79">
        <v>83</v>
      </c>
      <c r="H49" s="80">
        <v>-99.11</v>
      </c>
      <c r="I49" s="80">
        <v>50.231999999999999</v>
      </c>
      <c r="J49" s="79">
        <v>7</v>
      </c>
      <c r="K49" s="77">
        <v>-2.2949999999999999</v>
      </c>
      <c r="L49" s="78">
        <v>18.094999999999999</v>
      </c>
      <c r="M49" s="77">
        <v>6.97</v>
      </c>
      <c r="N49" s="78">
        <v>19.579999999999998</v>
      </c>
      <c r="O49" s="36">
        <v>9.01</v>
      </c>
      <c r="P49" s="78">
        <v>8.7449999999999992</v>
      </c>
      <c r="Q49" s="87">
        <v>-0.14249999999999999</v>
      </c>
      <c r="R49" s="78">
        <v>17.8</v>
      </c>
      <c r="S49" s="36">
        <v>-3.145</v>
      </c>
      <c r="T49" s="78">
        <v>21.431999999999999</v>
      </c>
      <c r="U49" s="77">
        <v>1.35</v>
      </c>
      <c r="V49" s="76">
        <v>13.064</v>
      </c>
      <c r="W49" s="171">
        <v>99.6</v>
      </c>
      <c r="X49" s="33">
        <v>629</v>
      </c>
      <c r="Y49" s="44" t="str">
        <f>+LOOKUP(B49,COD_FIN!$C$9:$C$66,COD_FIN!$B$9:$B$66)</f>
        <v>HSJ</v>
      </c>
      <c r="Z49" s="77">
        <f t="shared" si="5"/>
        <v>99.623609999999985</v>
      </c>
      <c r="AA49" s="180"/>
    </row>
    <row r="50" spans="1:27" x14ac:dyDescent="0.3">
      <c r="A50" s="33">
        <f t="shared" si="6"/>
        <v>40</v>
      </c>
      <c r="B50" s="90">
        <v>3040002</v>
      </c>
      <c r="C50" s="83">
        <v>75107</v>
      </c>
      <c r="D50" s="42" t="s">
        <v>392</v>
      </c>
      <c r="E50" s="89">
        <v>39600</v>
      </c>
      <c r="F50" s="88">
        <v>42917</v>
      </c>
      <c r="G50" s="79">
        <v>305</v>
      </c>
      <c r="H50" s="80">
        <v>-64.174999999999997</v>
      </c>
      <c r="I50" s="80">
        <v>58.08</v>
      </c>
      <c r="J50" s="79">
        <v>8</v>
      </c>
      <c r="K50" s="77">
        <v>4.76</v>
      </c>
      <c r="L50" s="78">
        <v>41.36</v>
      </c>
      <c r="M50" s="77">
        <v>-2.4649999999999999</v>
      </c>
      <c r="N50" s="78">
        <v>34.08</v>
      </c>
      <c r="O50" s="36">
        <v>-5.8650000000000002</v>
      </c>
      <c r="P50" s="78">
        <v>25.76</v>
      </c>
      <c r="Q50" s="87">
        <v>0.1045</v>
      </c>
      <c r="R50" s="78">
        <v>34.6</v>
      </c>
      <c r="S50" s="36">
        <v>-6.46</v>
      </c>
      <c r="T50" s="78">
        <v>28.5</v>
      </c>
      <c r="U50" s="77">
        <v>1.17</v>
      </c>
      <c r="V50" s="76">
        <v>19.391999999999999</v>
      </c>
      <c r="W50" s="171">
        <v>98.5</v>
      </c>
      <c r="X50" s="33">
        <v>262</v>
      </c>
      <c r="Y50" s="44" t="str">
        <f>+LOOKUP(B50,COD_FIN!$C$9:$C$66,COD_FIN!$B$9:$B$66)</f>
        <v>AGT</v>
      </c>
      <c r="Z50" s="77">
        <f t="shared" si="5"/>
        <v>98.477204400000005</v>
      </c>
      <c r="AA50" s="180"/>
    </row>
    <row r="51" spans="1:27" x14ac:dyDescent="0.3">
      <c r="A51" s="33">
        <f t="shared" si="6"/>
        <v>41</v>
      </c>
      <c r="B51" s="90">
        <v>550003</v>
      </c>
      <c r="C51" s="83">
        <v>97241</v>
      </c>
      <c r="D51" s="42" t="s">
        <v>436</v>
      </c>
      <c r="E51" s="89">
        <v>41306</v>
      </c>
      <c r="F51" s="88">
        <v>43831</v>
      </c>
      <c r="G51" s="79">
        <v>36</v>
      </c>
      <c r="H51" s="80">
        <v>180.79499999999999</v>
      </c>
      <c r="I51" s="80">
        <v>46</v>
      </c>
      <c r="J51" s="79">
        <v>6</v>
      </c>
      <c r="K51" s="77">
        <v>5.5250000000000004</v>
      </c>
      <c r="L51" s="78">
        <v>37.926000000000002</v>
      </c>
      <c r="M51" s="77">
        <v>3.74</v>
      </c>
      <c r="N51" s="78">
        <v>31.132000000000001</v>
      </c>
      <c r="O51" s="36">
        <v>12.664999999999999</v>
      </c>
      <c r="P51" s="78">
        <v>21.327999999999999</v>
      </c>
      <c r="Q51" s="87">
        <v>-0.1235</v>
      </c>
      <c r="R51" s="78">
        <v>34.4</v>
      </c>
      <c r="S51" s="36">
        <v>-3.3149999999999999</v>
      </c>
      <c r="T51" s="78">
        <v>19.228000000000002</v>
      </c>
      <c r="U51" s="77">
        <v>-3.33</v>
      </c>
      <c r="V51" s="76">
        <v>12.875999999999999</v>
      </c>
      <c r="W51" s="171">
        <v>95.5</v>
      </c>
      <c r="X51" s="33">
        <v>790</v>
      </c>
      <c r="Y51" s="44" t="str">
        <f>+LOOKUP(B51,COD_FIN!$C$9:$C$66,COD_FIN!$B$9:$B$66)</f>
        <v>HLP</v>
      </c>
      <c r="Z51" s="77">
        <f t="shared" si="5"/>
        <v>95.511916800000023</v>
      </c>
      <c r="AA51" s="180"/>
    </row>
    <row r="52" spans="1:27" x14ac:dyDescent="0.3">
      <c r="A52" s="33">
        <f t="shared" si="6"/>
        <v>42</v>
      </c>
      <c r="B52" s="90">
        <v>106050001</v>
      </c>
      <c r="C52" s="83">
        <v>92873</v>
      </c>
      <c r="D52" s="42" t="s">
        <v>292</v>
      </c>
      <c r="E52" s="89">
        <v>41548</v>
      </c>
      <c r="F52" s="88">
        <v>43647</v>
      </c>
      <c r="G52" s="79">
        <v>149</v>
      </c>
      <c r="H52" s="80">
        <v>217.09</v>
      </c>
      <c r="I52" s="80">
        <v>47.607999999999997</v>
      </c>
      <c r="J52" s="79">
        <v>3</v>
      </c>
      <c r="K52" s="77">
        <v>12.324999999999999</v>
      </c>
      <c r="L52" s="78">
        <v>40.64</v>
      </c>
      <c r="M52" s="77">
        <v>6.375</v>
      </c>
      <c r="N52" s="78">
        <v>37.92</v>
      </c>
      <c r="O52" s="36">
        <v>11.645</v>
      </c>
      <c r="P52" s="78">
        <v>29.44</v>
      </c>
      <c r="Q52" s="87">
        <v>-3.7999999999999999E-2</v>
      </c>
      <c r="R52" s="78">
        <v>40.6</v>
      </c>
      <c r="S52" s="36">
        <v>1.53</v>
      </c>
      <c r="T52" s="78">
        <v>36.700000000000003</v>
      </c>
      <c r="U52" s="77">
        <v>-10.62</v>
      </c>
      <c r="V52" s="76">
        <v>21.106000000000002</v>
      </c>
      <c r="W52" s="171">
        <v>89.7</v>
      </c>
      <c r="X52" s="33">
        <v>585</v>
      </c>
      <c r="Y52" s="44" t="str">
        <f>+LOOKUP(B52,COD_FIN!$C$9:$C$66,COD_FIN!$B$9:$B$66)</f>
        <v>EZJ</v>
      </c>
      <c r="Z52" s="77">
        <f t="shared" ref="Z52:Z58" si="7">+(4.152*K52+3.382*M52-0.015*H52-1.743*S52+3.977*U52-9.068*Q52)*3.6</f>
        <v>89.709674400000011</v>
      </c>
      <c r="AA52" s="180"/>
    </row>
    <row r="53" spans="1:27" x14ac:dyDescent="0.3">
      <c r="A53" s="33">
        <f t="shared" si="6"/>
        <v>43</v>
      </c>
      <c r="B53" s="90">
        <v>190001</v>
      </c>
      <c r="C53" s="83">
        <v>100898</v>
      </c>
      <c r="D53" s="42" t="s">
        <v>330</v>
      </c>
      <c r="E53" s="89">
        <v>41760</v>
      </c>
      <c r="F53" s="88">
        <v>43466</v>
      </c>
      <c r="G53" s="79">
        <v>292</v>
      </c>
      <c r="H53" s="80">
        <v>169.91499999999999</v>
      </c>
      <c r="I53" s="80">
        <v>61.38</v>
      </c>
      <c r="J53" s="79">
        <v>3</v>
      </c>
      <c r="K53" s="77">
        <v>6.63</v>
      </c>
      <c r="L53" s="78">
        <v>47.515000000000001</v>
      </c>
      <c r="M53" s="77">
        <v>6.2050000000000001</v>
      </c>
      <c r="N53" s="78">
        <v>41.99</v>
      </c>
      <c r="O53" s="36">
        <v>15.555</v>
      </c>
      <c r="P53" s="78">
        <v>35.020000000000003</v>
      </c>
      <c r="Q53" s="87">
        <v>-0.14249999999999999</v>
      </c>
      <c r="R53" s="78">
        <v>46</v>
      </c>
      <c r="S53" s="36">
        <v>-4.5049999999999999</v>
      </c>
      <c r="T53" s="78">
        <v>37.200000000000003</v>
      </c>
      <c r="U53" s="77">
        <v>-7.74</v>
      </c>
      <c r="V53" s="76">
        <v>22.301100000000002</v>
      </c>
      <c r="W53" s="171">
        <v>87.6</v>
      </c>
      <c r="X53" s="33">
        <v>1245</v>
      </c>
      <c r="Y53" s="44" t="str">
        <f>+LOOKUP(B53,COD_FIN!$C$9:$C$66,COD_FIN!$B$9:$B$66)</f>
        <v>HRE</v>
      </c>
      <c r="Z53" s="77">
        <f t="shared" si="7"/>
        <v>87.576372000000021</v>
      </c>
      <c r="AA53" s="180"/>
    </row>
    <row r="54" spans="1:27" x14ac:dyDescent="0.3">
      <c r="A54" s="33">
        <f t="shared" si="6"/>
        <v>44</v>
      </c>
      <c r="B54" s="90">
        <v>2120001</v>
      </c>
      <c r="C54" s="83">
        <v>87920</v>
      </c>
      <c r="D54" s="42" t="s">
        <v>347</v>
      </c>
      <c r="E54" s="89">
        <v>40725</v>
      </c>
      <c r="F54" s="88">
        <v>43040</v>
      </c>
      <c r="G54" s="79">
        <v>278</v>
      </c>
      <c r="H54" s="80">
        <v>-76.67</v>
      </c>
      <c r="I54" s="80">
        <v>52.03</v>
      </c>
      <c r="J54" s="79">
        <v>5</v>
      </c>
      <c r="K54" s="77">
        <v>5.0999999999999996</v>
      </c>
      <c r="L54" s="78">
        <v>41.847000000000001</v>
      </c>
      <c r="M54" s="77">
        <v>0.34</v>
      </c>
      <c r="N54" s="78">
        <v>33.234000000000002</v>
      </c>
      <c r="O54" s="36">
        <v>-4.335</v>
      </c>
      <c r="P54" s="78">
        <v>25.577999999999999</v>
      </c>
      <c r="Q54" s="87">
        <v>-2.8500000000000001E-2</v>
      </c>
      <c r="R54" s="78">
        <v>32.4</v>
      </c>
      <c r="S54" s="36">
        <v>-1.7849999999999999</v>
      </c>
      <c r="T54" s="78">
        <v>21.9</v>
      </c>
      <c r="U54" s="77">
        <v>-0.63</v>
      </c>
      <c r="V54" s="76">
        <v>12.24</v>
      </c>
      <c r="W54" s="171">
        <v>87.6</v>
      </c>
      <c r="X54" s="33">
        <v>1650</v>
      </c>
      <c r="Y54" s="44" t="str">
        <f>+LOOKUP(B54,COD_FIN!$C$9:$C$66,COD_FIN!$B$9:$B$66)</f>
        <v>HMA</v>
      </c>
      <c r="Z54" s="77">
        <f t="shared" si="7"/>
        <v>87.621526799999998</v>
      </c>
      <c r="AA54" s="180"/>
    </row>
    <row r="55" spans="1:27" x14ac:dyDescent="0.3">
      <c r="A55" s="33">
        <f t="shared" si="6"/>
        <v>45</v>
      </c>
      <c r="B55" s="90">
        <v>102960001</v>
      </c>
      <c r="C55" s="83">
        <v>74566</v>
      </c>
      <c r="D55" s="42" t="s">
        <v>288</v>
      </c>
      <c r="E55" s="89">
        <v>39934</v>
      </c>
      <c r="F55" s="88">
        <v>43800</v>
      </c>
      <c r="G55" s="79">
        <v>65</v>
      </c>
      <c r="H55" s="80">
        <v>105.995</v>
      </c>
      <c r="I55" s="80">
        <v>61.424999999999997</v>
      </c>
      <c r="J55" s="79">
        <v>9</v>
      </c>
      <c r="K55" s="77">
        <v>4.08</v>
      </c>
      <c r="L55" s="78">
        <v>46.545000000000002</v>
      </c>
      <c r="M55" s="77">
        <v>2.125</v>
      </c>
      <c r="N55" s="78">
        <v>42.021000000000001</v>
      </c>
      <c r="O55" s="36">
        <v>6.8849999999999998</v>
      </c>
      <c r="P55" s="78">
        <v>28.100999999999999</v>
      </c>
      <c r="Q55" s="87">
        <v>0.1045</v>
      </c>
      <c r="R55" s="78">
        <v>38.9</v>
      </c>
      <c r="S55" s="36">
        <v>-2.89</v>
      </c>
      <c r="T55" s="78">
        <v>32.543999999999997</v>
      </c>
      <c r="U55" s="77">
        <v>-0.63</v>
      </c>
      <c r="V55" s="76">
        <v>26.928000000000001</v>
      </c>
      <c r="W55" s="171">
        <v>86.8</v>
      </c>
      <c r="X55" s="33">
        <v>353</v>
      </c>
      <c r="Y55" s="44" t="str">
        <f>+LOOKUP(B55,COD_FIN!$C$9:$C$66,COD_FIN!$B$9:$B$66)</f>
        <v>HLM</v>
      </c>
      <c r="Z55" s="77">
        <f t="shared" si="7"/>
        <v>86.836100400000007</v>
      </c>
      <c r="AA55" s="180"/>
    </row>
    <row r="56" spans="1:27" x14ac:dyDescent="0.3">
      <c r="A56" s="33">
        <f t="shared" si="6"/>
        <v>46</v>
      </c>
      <c r="B56" s="90">
        <v>1960040</v>
      </c>
      <c r="C56" s="83">
        <v>77107</v>
      </c>
      <c r="D56" s="42" t="s">
        <v>437</v>
      </c>
      <c r="E56" s="89">
        <v>40210</v>
      </c>
      <c r="F56" s="88">
        <v>43586</v>
      </c>
      <c r="G56" s="79">
        <v>259</v>
      </c>
      <c r="H56" s="80">
        <v>225.08</v>
      </c>
      <c r="I56" s="80">
        <v>66.22</v>
      </c>
      <c r="J56" s="79">
        <v>8</v>
      </c>
      <c r="K56" s="77">
        <v>4.8449999999999998</v>
      </c>
      <c r="L56" s="78">
        <v>53.856000000000002</v>
      </c>
      <c r="M56" s="77">
        <v>5.95</v>
      </c>
      <c r="N56" s="78">
        <v>46.53</v>
      </c>
      <c r="O56" s="36">
        <v>13.685</v>
      </c>
      <c r="P56" s="78">
        <v>39.15</v>
      </c>
      <c r="Q56" s="87">
        <v>0.152</v>
      </c>
      <c r="R56" s="78">
        <v>46.9</v>
      </c>
      <c r="S56" s="36">
        <v>0.85</v>
      </c>
      <c r="T56" s="78">
        <v>34.1</v>
      </c>
      <c r="U56" s="77">
        <v>-2.61</v>
      </c>
      <c r="V56" s="76">
        <v>27.648</v>
      </c>
      <c r="W56" s="171">
        <v>85</v>
      </c>
      <c r="X56" s="33">
        <v>507</v>
      </c>
      <c r="Y56" s="44" t="str">
        <f>+LOOKUP(B56,COD_FIN!$C$9:$C$66,COD_FIN!$B$9:$B$66)</f>
        <v>CVM</v>
      </c>
      <c r="Z56" s="77">
        <f t="shared" ref="Z56:Z60" si="8">+(4.152*K56+3.382*M56-0.015*H56-1.743*S56+3.977*U56-9.068*Q56)*3.6</f>
        <v>85.04382240000001</v>
      </c>
      <c r="AA56" s="180"/>
    </row>
    <row r="57" spans="1:27" x14ac:dyDescent="0.3">
      <c r="A57" s="33">
        <f t="shared" si="6"/>
        <v>47</v>
      </c>
      <c r="B57" s="90">
        <v>1960040</v>
      </c>
      <c r="C57" s="83">
        <v>96857</v>
      </c>
      <c r="D57" s="42" t="s">
        <v>379</v>
      </c>
      <c r="E57" s="89">
        <v>42064</v>
      </c>
      <c r="F57" s="88">
        <v>43374</v>
      </c>
      <c r="G57" s="79">
        <v>305</v>
      </c>
      <c r="H57" s="80">
        <v>98.43</v>
      </c>
      <c r="I57" s="80">
        <v>43.56</v>
      </c>
      <c r="J57" s="79">
        <v>2</v>
      </c>
      <c r="K57" s="77">
        <v>6.46</v>
      </c>
      <c r="L57" s="78">
        <v>35.82</v>
      </c>
      <c r="M57" s="77">
        <v>2.9750000000000001</v>
      </c>
      <c r="N57" s="78">
        <v>28.44</v>
      </c>
      <c r="O57" s="36">
        <v>3.145</v>
      </c>
      <c r="P57" s="78">
        <v>20.52</v>
      </c>
      <c r="Q57" s="87">
        <v>8.5500000000000007E-2</v>
      </c>
      <c r="R57" s="78">
        <v>31.2</v>
      </c>
      <c r="S57" s="36">
        <v>1.9550000000000001</v>
      </c>
      <c r="T57" s="78">
        <v>13.8</v>
      </c>
      <c r="U57" s="77">
        <v>-1.98</v>
      </c>
      <c r="V57" s="76">
        <v>7.5213000000000001</v>
      </c>
      <c r="W57" s="171">
        <v>84.1</v>
      </c>
      <c r="X57" s="33">
        <v>641</v>
      </c>
      <c r="Y57" s="44" t="str">
        <f>+LOOKUP(B57,COD_FIN!$C$9:$C$66,COD_FIN!$B$9:$B$66)</f>
        <v>CVM</v>
      </c>
      <c r="Z57" s="77">
        <f t="shared" si="8"/>
        <v>84.058491599999996</v>
      </c>
      <c r="AA57" s="180"/>
    </row>
    <row r="58" spans="1:27" x14ac:dyDescent="0.3">
      <c r="A58" s="33">
        <f t="shared" si="6"/>
        <v>48</v>
      </c>
      <c r="B58" s="90">
        <v>106820001</v>
      </c>
      <c r="C58" s="83">
        <v>93062</v>
      </c>
      <c r="D58" s="42" t="s">
        <v>292</v>
      </c>
      <c r="E58" s="89">
        <v>41275</v>
      </c>
      <c r="F58" s="88">
        <v>43556</v>
      </c>
      <c r="G58" s="79">
        <v>302</v>
      </c>
      <c r="H58" s="80">
        <v>46.155000000000001</v>
      </c>
      <c r="I58" s="80">
        <v>57.994</v>
      </c>
      <c r="J58" s="79">
        <v>4</v>
      </c>
      <c r="K58" s="77">
        <v>7.31</v>
      </c>
      <c r="L58" s="78">
        <v>39.76</v>
      </c>
      <c r="M58" s="77">
        <v>6.63</v>
      </c>
      <c r="N58" s="78">
        <v>37.04</v>
      </c>
      <c r="O58" s="36">
        <v>13.94</v>
      </c>
      <c r="P58" s="78">
        <v>27.12</v>
      </c>
      <c r="Q58" s="87">
        <v>0.1615</v>
      </c>
      <c r="R58" s="78">
        <v>41.2</v>
      </c>
      <c r="S58" s="36">
        <v>0.93500000000000005</v>
      </c>
      <c r="T58" s="78">
        <v>34.6</v>
      </c>
      <c r="U58" s="77">
        <v>-6.48</v>
      </c>
      <c r="V58" s="76">
        <v>22.507000000000001</v>
      </c>
      <c r="W58" s="171">
        <v>83.6</v>
      </c>
      <c r="X58" s="33">
        <v>667</v>
      </c>
      <c r="Y58" s="44" t="str">
        <f>+LOOKUP(B58,COD_FIN!$C$9:$C$66,COD_FIN!$B$9:$B$66)</f>
        <v>HUL</v>
      </c>
      <c r="Z58" s="77">
        <f t="shared" si="8"/>
        <v>83.578708800000001</v>
      </c>
      <c r="AA58" s="180"/>
    </row>
    <row r="59" spans="1:27" x14ac:dyDescent="0.3">
      <c r="A59" s="33">
        <f t="shared" si="6"/>
        <v>49</v>
      </c>
      <c r="B59" s="90">
        <v>1960040</v>
      </c>
      <c r="C59" s="83">
        <v>99438</v>
      </c>
      <c r="D59" s="42" t="s">
        <v>438</v>
      </c>
      <c r="E59" s="89">
        <v>42339</v>
      </c>
      <c r="F59" s="88">
        <v>43466</v>
      </c>
      <c r="G59" s="79">
        <v>305</v>
      </c>
      <c r="H59" s="80">
        <v>-20.059999999999999</v>
      </c>
      <c r="I59" s="80">
        <v>34.65</v>
      </c>
      <c r="J59" s="79">
        <v>2</v>
      </c>
      <c r="K59" s="77">
        <v>5.5250000000000004</v>
      </c>
      <c r="L59" s="78">
        <v>30.855</v>
      </c>
      <c r="M59" s="77">
        <v>2.89</v>
      </c>
      <c r="N59" s="78">
        <v>19.975000000000001</v>
      </c>
      <c r="O59" s="36">
        <v>4.42</v>
      </c>
      <c r="P59" s="78">
        <v>16.405000000000001</v>
      </c>
      <c r="Q59" s="87">
        <v>-0.152</v>
      </c>
      <c r="R59" s="78">
        <v>24.5</v>
      </c>
      <c r="S59" s="36">
        <v>1.4450000000000001</v>
      </c>
      <c r="T59" s="78">
        <v>6.8</v>
      </c>
      <c r="U59" s="77">
        <v>-2.34</v>
      </c>
      <c r="V59" s="76">
        <v>3.7240000000000002</v>
      </c>
      <c r="W59" s="171">
        <v>81.2</v>
      </c>
      <c r="X59" s="33">
        <v>658</v>
      </c>
      <c r="Y59" s="44" t="str">
        <f>+LOOKUP(B59,COD_FIN!$C$9:$C$66,COD_FIN!$B$9:$B$66)</f>
        <v>CVM</v>
      </c>
      <c r="Z59" s="77">
        <f t="shared" si="8"/>
        <v>81.245523599999999</v>
      </c>
      <c r="AA59" s="180"/>
    </row>
    <row r="60" spans="1:27" x14ac:dyDescent="0.3">
      <c r="A60" s="33">
        <f t="shared" si="6"/>
        <v>50</v>
      </c>
      <c r="B60" s="90">
        <v>1960040</v>
      </c>
      <c r="C60" s="83">
        <v>77103</v>
      </c>
      <c r="D60" s="42" t="s">
        <v>428</v>
      </c>
      <c r="E60" s="89">
        <v>40148</v>
      </c>
      <c r="F60" s="88">
        <v>43617</v>
      </c>
      <c r="G60" s="79">
        <v>217</v>
      </c>
      <c r="H60" s="80">
        <v>102.595</v>
      </c>
      <c r="I60" s="80">
        <v>68.233999999999995</v>
      </c>
      <c r="J60" s="79">
        <v>8</v>
      </c>
      <c r="K60" s="77">
        <v>2.4649999999999999</v>
      </c>
      <c r="L60" s="78">
        <v>56.34</v>
      </c>
      <c r="M60" s="77">
        <v>3.145</v>
      </c>
      <c r="N60" s="78">
        <v>49.32</v>
      </c>
      <c r="O60" s="36">
        <v>9.0950000000000006</v>
      </c>
      <c r="P60" s="78">
        <v>42.39</v>
      </c>
      <c r="Q60" s="87">
        <v>-0.17100000000000001</v>
      </c>
      <c r="R60" s="78">
        <v>49.2</v>
      </c>
      <c r="S60" s="36">
        <v>-4.335</v>
      </c>
      <c r="T60" s="78">
        <v>41.6</v>
      </c>
      <c r="U60" s="77">
        <v>-1.53</v>
      </c>
      <c r="V60" s="76">
        <v>33.984000000000002</v>
      </c>
      <c r="W60" s="171">
        <v>80.5</v>
      </c>
      <c r="X60" s="33">
        <v>503</v>
      </c>
      <c r="Y60" s="44" t="str">
        <f>+LOOKUP(B60,COD_FIN!$C$9:$C$66,COD_FIN!$B$9:$B$66)</f>
        <v>CVM</v>
      </c>
      <c r="Z60" s="77">
        <f t="shared" si="8"/>
        <v>80.473924799999992</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OWYF5YYo6VdjcPe8NfbSFUR6BI8ci1hMg0qHvXRU4O7KkKguckRZTC0Idc/HNIKRNMTZmVHI1qVCEWSpQx3uNA==" saltValue="zpl2biOhbkeZnWh1I0qmfA=="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5:Q89"/>
  <sheetViews>
    <sheetView topLeftCell="R1" zoomScaleNormal="100" workbookViewId="0">
      <selection activeCell="R1" sqref="R1"/>
    </sheetView>
  </sheetViews>
  <sheetFormatPr baseColWidth="10" defaultRowHeight="13.5" x14ac:dyDescent="0.3"/>
  <cols>
    <col min="1" max="1" width="7.28515625" style="31" hidden="1" customWidth="1"/>
    <col min="2" max="2" width="8.28515625" style="31" hidden="1" customWidth="1"/>
    <col min="3" max="3" width="10.140625" style="31" hidden="1" customWidth="1"/>
    <col min="4" max="4" width="25.42578125" style="31" hidden="1" customWidth="1"/>
    <col min="5" max="5" width="28.5703125" style="31" hidden="1" customWidth="1"/>
    <col min="6" max="6" width="6" style="31" hidden="1" customWidth="1"/>
    <col min="7" max="7" width="7.140625" style="31" hidden="1" customWidth="1"/>
    <col min="8" max="8" width="6.42578125" style="188" hidden="1" customWidth="1"/>
    <col min="9" max="10" width="8.42578125" style="117" hidden="1" customWidth="1"/>
    <col min="11" max="11" width="8.42578125" style="118" hidden="1" customWidth="1"/>
    <col min="12" max="13" width="8.42578125" style="32" hidden="1" customWidth="1"/>
    <col min="14" max="14" width="8.42578125" style="118" hidden="1" customWidth="1"/>
    <col min="15" max="15" width="11.42578125" style="32" hidden="1" customWidth="1"/>
    <col min="16" max="16" width="7.5703125" style="31" hidden="1" customWidth="1"/>
    <col min="17" max="17" width="22.85546875" style="31" hidden="1" customWidth="1"/>
    <col min="18" max="18" width="28.28515625" style="31" customWidth="1"/>
    <col min="19" max="19" width="6.85546875" style="31" customWidth="1"/>
    <col min="20" max="25" width="11.42578125" style="31" customWidth="1"/>
    <col min="26" max="16384" width="11.42578125" style="31"/>
  </cols>
  <sheetData>
    <row r="5" spans="1:15" x14ac:dyDescent="0.3">
      <c r="B5" s="187"/>
      <c r="C5" s="187"/>
    </row>
    <row r="6" spans="1:15" x14ac:dyDescent="0.3">
      <c r="B6" s="187"/>
      <c r="C6" s="187"/>
    </row>
    <row r="7" spans="1:15" ht="12" customHeight="1" x14ac:dyDescent="0.3">
      <c r="A7" s="264" t="s">
        <v>382</v>
      </c>
      <c r="B7" s="27"/>
      <c r="C7" s="27"/>
      <c r="D7" s="27"/>
      <c r="E7" s="27"/>
      <c r="F7" s="27"/>
      <c r="G7" s="27"/>
      <c r="H7" s="189"/>
      <c r="I7" s="295" t="s">
        <v>233</v>
      </c>
      <c r="J7" s="296"/>
      <c r="K7" s="297"/>
      <c r="L7" s="298" t="s">
        <v>234</v>
      </c>
      <c r="M7" s="299"/>
      <c r="N7" s="299"/>
    </row>
    <row r="8" spans="1:15" s="112" customFormat="1" x14ac:dyDescent="0.3">
      <c r="B8" s="112" t="s">
        <v>232</v>
      </c>
      <c r="C8" s="112" t="s">
        <v>59</v>
      </c>
      <c r="D8" s="113" t="s">
        <v>41</v>
      </c>
      <c r="E8" s="113" t="s">
        <v>58</v>
      </c>
      <c r="F8" s="112" t="s">
        <v>230</v>
      </c>
      <c r="G8" s="112" t="s">
        <v>231</v>
      </c>
      <c r="H8" s="190"/>
      <c r="I8" s="119" t="s">
        <v>62</v>
      </c>
      <c r="J8" s="119" t="s">
        <v>61</v>
      </c>
      <c r="K8" s="120" t="s">
        <v>102</v>
      </c>
      <c r="L8" s="121" t="s">
        <v>62</v>
      </c>
      <c r="M8" s="121" t="s">
        <v>61</v>
      </c>
      <c r="N8" s="120" t="s">
        <v>102</v>
      </c>
      <c r="O8" s="121" t="s">
        <v>295</v>
      </c>
    </row>
    <row r="9" spans="1:15" hidden="1" x14ac:dyDescent="0.3">
      <c r="B9" s="31" t="s">
        <v>290</v>
      </c>
      <c r="C9" s="114">
        <v>50001</v>
      </c>
      <c r="D9" s="260" t="s">
        <v>293</v>
      </c>
      <c r="E9" s="260" t="s">
        <v>294</v>
      </c>
      <c r="F9" s="31">
        <v>2019</v>
      </c>
      <c r="G9" s="31">
        <v>5</v>
      </c>
      <c r="I9" s="122">
        <f>+COUNTIF(PROD_Holstein!$L$11:$L$60,COD_FIN!B9)</f>
        <v>0</v>
      </c>
      <c r="J9" s="122">
        <f>+COUNTIF(MER_Holstein!$Y$11:$Y$60,COD_FIN!B9)</f>
        <v>0</v>
      </c>
      <c r="K9" s="118">
        <f>+I9+J9</f>
        <v>0</v>
      </c>
      <c r="L9" s="32">
        <f>+COUNTIF(PROD_Jersey!$M$11:$M$60,COD_FIN!B9)</f>
        <v>0</v>
      </c>
      <c r="M9" s="32">
        <f>+COUNTIF(MER_Jersey!$Y$11:$Y$60,COD_FIN!B9)</f>
        <v>0</v>
      </c>
      <c r="N9" s="118">
        <f>+L9+M9</f>
        <v>0</v>
      </c>
      <c r="O9" s="32">
        <f>+SUM(I9:J9,L9:M9)</f>
        <v>0</v>
      </c>
    </row>
    <row r="10" spans="1:15" ht="14.25" x14ac:dyDescent="0.3">
      <c r="A10" s="263"/>
      <c r="B10" s="31" t="s">
        <v>145</v>
      </c>
      <c r="C10" s="114">
        <v>80001</v>
      </c>
      <c r="D10" s="260" t="s">
        <v>146</v>
      </c>
      <c r="E10" s="260" t="s">
        <v>221</v>
      </c>
      <c r="F10" s="31">
        <v>2020</v>
      </c>
      <c r="G10" s="31">
        <v>2</v>
      </c>
      <c r="I10" s="122">
        <f>+COUNTIF(PROD_Holstein!$L$11:$L$60,COD_FIN!B10)</f>
        <v>6</v>
      </c>
      <c r="J10" s="122">
        <f>+COUNTIF(MER_Holstein!$Y$11:$Y$60,COD_FIN!B10)</f>
        <v>3</v>
      </c>
      <c r="K10" s="118">
        <f>+I10+J10</f>
        <v>9</v>
      </c>
      <c r="L10" s="32">
        <f>+COUNTIF(PROD_Jersey!$M$11:$M$60,COD_FIN!B10)</f>
        <v>1</v>
      </c>
      <c r="M10" s="32">
        <f>+COUNTIF(MER_Jersey!$Y$11:$Y$60,COD_FIN!B10)</f>
        <v>1</v>
      </c>
      <c r="N10" s="118">
        <f>+L10+M10</f>
        <v>2</v>
      </c>
      <c r="O10" s="32">
        <f>+SUM(I10:J10,L10:M10)</f>
        <v>11</v>
      </c>
    </row>
    <row r="11" spans="1:15" ht="14.25" hidden="1" x14ac:dyDescent="0.3">
      <c r="A11" s="263"/>
      <c r="B11" s="31" t="s">
        <v>224</v>
      </c>
      <c r="C11" s="114">
        <v>110001</v>
      </c>
      <c r="D11" s="260" t="s">
        <v>192</v>
      </c>
      <c r="E11" s="260" t="s">
        <v>192</v>
      </c>
      <c r="F11" s="31">
        <v>2019</v>
      </c>
      <c r="G11" s="31">
        <v>7</v>
      </c>
      <c r="I11" s="122">
        <f>+COUNTIF(PROD_Holstein!$L$11:$L$60,COD_FIN!B11)</f>
        <v>0</v>
      </c>
      <c r="J11" s="122">
        <f>+COUNTIF(MER_Holstein!$Y$11:$Y$60,COD_FIN!B11)</f>
        <v>0</v>
      </c>
      <c r="K11" s="118">
        <f>+I11+J11</f>
        <v>0</v>
      </c>
      <c r="L11" s="32">
        <f>+COUNTIF(PROD_Jersey!$M$11:$M$60,COD_FIN!B11)</f>
        <v>0</v>
      </c>
      <c r="M11" s="32">
        <f>+COUNTIF(MER_Jersey!$Y$11:$Y$60,COD_FIN!B11)</f>
        <v>0</v>
      </c>
      <c r="N11" s="118">
        <f>+L11+M11</f>
        <v>0</v>
      </c>
      <c r="O11" s="32">
        <f>+SUM(I11:J11,L11:M11)</f>
        <v>0</v>
      </c>
    </row>
    <row r="12" spans="1:15" ht="14.25" hidden="1" x14ac:dyDescent="0.3">
      <c r="A12" s="263"/>
      <c r="B12" s="31" t="s">
        <v>57</v>
      </c>
      <c r="C12" s="114">
        <v>180001</v>
      </c>
      <c r="D12" s="260" t="s">
        <v>199</v>
      </c>
      <c r="E12" s="260" t="s">
        <v>200</v>
      </c>
      <c r="F12" s="31">
        <v>2017</v>
      </c>
      <c r="G12" s="31">
        <v>3</v>
      </c>
      <c r="I12" s="122">
        <f>+COUNTIF(PROD_Holstein!$L$11:$L$60,COD_FIN!B12)</f>
        <v>0</v>
      </c>
      <c r="J12" s="122">
        <f>+COUNTIF(MER_Holstein!$Y$11:$Y$60,COD_FIN!B12)</f>
        <v>0</v>
      </c>
      <c r="K12" s="118">
        <f>+I12+J12</f>
        <v>0</v>
      </c>
      <c r="L12" s="32">
        <f>+COUNTIF(PROD_Jersey!$M$11:$M$60,COD_FIN!B12)</f>
        <v>0</v>
      </c>
      <c r="M12" s="32">
        <f>+COUNTIF(MER_Jersey!$Y$11:$Y$60,COD_FIN!B12)</f>
        <v>0</v>
      </c>
      <c r="N12" s="118">
        <f>+L12+M12</f>
        <v>0</v>
      </c>
      <c r="O12" s="32">
        <f>+SUM(I12:J12,L12:M12)</f>
        <v>0</v>
      </c>
    </row>
    <row r="13" spans="1:15" ht="14.25" x14ac:dyDescent="0.3">
      <c r="A13" s="263"/>
      <c r="B13" s="31" t="s">
        <v>56</v>
      </c>
      <c r="C13" s="114">
        <v>190001</v>
      </c>
      <c r="D13" s="260" t="s">
        <v>203</v>
      </c>
      <c r="E13" s="260" t="s">
        <v>204</v>
      </c>
      <c r="F13" s="31">
        <v>2020</v>
      </c>
      <c r="G13" s="31">
        <v>1</v>
      </c>
      <c r="I13" s="122">
        <f>+COUNTIF(PROD_Holstein!$L$11:$L$60,COD_FIN!B13)</f>
        <v>0</v>
      </c>
      <c r="J13" s="122">
        <f>+COUNTIF(MER_Holstein!$Y$11:$Y$60,COD_FIN!B13)</f>
        <v>0</v>
      </c>
      <c r="K13" s="118">
        <f>+I13+J13</f>
        <v>0</v>
      </c>
      <c r="L13" s="32">
        <f>+COUNTIF(PROD_Jersey!$M$11:$M$60,COD_FIN!B13)</f>
        <v>1</v>
      </c>
      <c r="M13" s="32">
        <f>+COUNTIF(MER_Jersey!$Y$11:$Y$60,COD_FIN!B13)</f>
        <v>6</v>
      </c>
      <c r="N13" s="118">
        <f>+L13+M13</f>
        <v>7</v>
      </c>
      <c r="O13" s="32">
        <f>+SUM(I13:J13,L13:M13)</f>
        <v>7</v>
      </c>
    </row>
    <row r="14" spans="1:15" ht="14.25" x14ac:dyDescent="0.3">
      <c r="A14" s="263"/>
      <c r="B14" s="31" t="s">
        <v>255</v>
      </c>
      <c r="C14" s="114">
        <v>410001</v>
      </c>
      <c r="D14" s="260" t="s">
        <v>317</v>
      </c>
      <c r="E14" s="260" t="s">
        <v>252</v>
      </c>
      <c r="F14" s="31">
        <v>2019</v>
      </c>
      <c r="G14" s="31">
        <v>8</v>
      </c>
      <c r="I14" s="122">
        <f>+COUNTIF(PROD_Holstein!$L$11:$L$60,COD_FIN!B14)</f>
        <v>0</v>
      </c>
      <c r="J14" s="122">
        <f>+COUNTIF(MER_Holstein!$Y$11:$Y$60,COD_FIN!B14)</f>
        <v>0</v>
      </c>
      <c r="K14" s="118">
        <f>+I14+J14</f>
        <v>0</v>
      </c>
      <c r="L14" s="32">
        <f>+COUNTIF(PROD_Jersey!$M$11:$M$60,COD_FIN!B14)</f>
        <v>1</v>
      </c>
      <c r="M14" s="32">
        <f>+COUNTIF(MER_Jersey!$Y$11:$Y$60,COD_FIN!B14)</f>
        <v>0</v>
      </c>
      <c r="N14" s="118">
        <f>+L14+M14</f>
        <v>1</v>
      </c>
      <c r="O14" s="32">
        <f>+SUM(I14:J14,L14:M14)</f>
        <v>1</v>
      </c>
    </row>
    <row r="15" spans="1:15" ht="14.25" x14ac:dyDescent="0.3">
      <c r="A15" s="263"/>
      <c r="B15" s="31" t="s">
        <v>256</v>
      </c>
      <c r="C15" s="114">
        <v>460001</v>
      </c>
      <c r="D15" s="260" t="s">
        <v>253</v>
      </c>
      <c r="E15" s="260" t="s">
        <v>254</v>
      </c>
      <c r="F15" s="31">
        <v>2016</v>
      </c>
      <c r="G15" s="31">
        <v>4</v>
      </c>
      <c r="I15" s="122">
        <f>+COUNTIF(PROD_Holstein!$L$11:$L$60,COD_FIN!B15)</f>
        <v>0</v>
      </c>
      <c r="J15" s="122">
        <f>+COUNTIF(MER_Holstein!$Y$11:$Y$60,COD_FIN!B15)</f>
        <v>0</v>
      </c>
      <c r="K15" s="118">
        <f>+I15+J15</f>
        <v>0</v>
      </c>
      <c r="L15" s="32">
        <f>+COUNTIF(PROD_Jersey!$M$11:$M$60,COD_FIN!B15)</f>
        <v>0</v>
      </c>
      <c r="M15" s="32">
        <f>+COUNTIF(MER_Jersey!$Y$11:$Y$60,COD_FIN!B15)</f>
        <v>2</v>
      </c>
      <c r="N15" s="118">
        <f>+L15+M15</f>
        <v>2</v>
      </c>
      <c r="O15" s="32">
        <f>+SUM(I15:J15,L15:M15)</f>
        <v>2</v>
      </c>
    </row>
    <row r="16" spans="1:15" ht="14.25" x14ac:dyDescent="0.3">
      <c r="A16" s="263"/>
      <c r="B16" s="31" t="s">
        <v>54</v>
      </c>
      <c r="C16" s="114">
        <v>550003</v>
      </c>
      <c r="D16" s="260" t="s">
        <v>318</v>
      </c>
      <c r="E16" s="260" t="s">
        <v>319</v>
      </c>
      <c r="F16" s="31">
        <v>2020</v>
      </c>
      <c r="G16" s="31">
        <v>2</v>
      </c>
      <c r="I16" s="122">
        <f>+COUNTIF(PROD_Holstein!$L$11:$L$60,COD_FIN!B16)</f>
        <v>5</v>
      </c>
      <c r="J16" s="122">
        <f>+COUNTIF(MER_Holstein!$Y$11:$Y$60,COD_FIN!B16)</f>
        <v>8</v>
      </c>
      <c r="K16" s="118">
        <f>+I16+J16</f>
        <v>13</v>
      </c>
      <c r="L16" s="32">
        <f>+COUNTIF(PROD_Jersey!$M$11:$M$60,COD_FIN!B16)</f>
        <v>1</v>
      </c>
      <c r="M16" s="32">
        <f>+COUNTIF(MER_Jersey!$Y$11:$Y$60,COD_FIN!B16)</f>
        <v>3</v>
      </c>
      <c r="N16" s="118">
        <f>+L16+M16</f>
        <v>4</v>
      </c>
      <c r="O16" s="32">
        <f>+SUM(I16:J16,L16:M16)</f>
        <v>17</v>
      </c>
    </row>
    <row r="17" spans="1:15" ht="14.25" hidden="1" x14ac:dyDescent="0.3">
      <c r="A17" s="263"/>
      <c r="B17" s="31" t="s">
        <v>266</v>
      </c>
      <c r="C17" s="114">
        <v>570001</v>
      </c>
      <c r="D17" s="260" t="s">
        <v>320</v>
      </c>
      <c r="E17" s="260" t="s">
        <v>321</v>
      </c>
      <c r="F17" s="31">
        <v>2019</v>
      </c>
      <c r="G17" s="31">
        <v>7</v>
      </c>
      <c r="I17" s="122">
        <f>+COUNTIF(PROD_Holstein!$L$11:$L$60,COD_FIN!B17)</f>
        <v>0</v>
      </c>
      <c r="J17" s="122">
        <f>+COUNTIF(MER_Holstein!$Y$11:$Y$60,COD_FIN!B17)</f>
        <v>0</v>
      </c>
      <c r="K17" s="118">
        <f>+I17+J17</f>
        <v>0</v>
      </c>
      <c r="L17" s="32">
        <f>+COUNTIF(PROD_Jersey!$M$11:$M$60,COD_FIN!B17)</f>
        <v>0</v>
      </c>
      <c r="M17" s="32">
        <f>+COUNTIF(MER_Jersey!$Y$11:$Y$60,COD_FIN!B17)</f>
        <v>0</v>
      </c>
      <c r="N17" s="118">
        <f>+L17+M17</f>
        <v>0</v>
      </c>
      <c r="O17" s="32">
        <f>+SUM(I17:J17,L17:M17)</f>
        <v>0</v>
      </c>
    </row>
    <row r="18" spans="1:15" ht="14.25" x14ac:dyDescent="0.3">
      <c r="A18" s="263"/>
      <c r="B18" s="31" t="s">
        <v>359</v>
      </c>
      <c r="C18" s="114">
        <v>650001</v>
      </c>
      <c r="D18" s="260" t="s">
        <v>394</v>
      </c>
      <c r="E18" s="260" t="s">
        <v>358</v>
      </c>
      <c r="F18" s="31">
        <v>2020</v>
      </c>
      <c r="G18" s="31">
        <v>2</v>
      </c>
      <c r="I18" s="122">
        <f>+COUNTIF(PROD_Holstein!$L$11:$L$60,COD_FIN!B18)</f>
        <v>2</v>
      </c>
      <c r="J18" s="122">
        <f>+COUNTIF(MER_Holstein!$Y$11:$Y$60,COD_FIN!B18)</f>
        <v>1</v>
      </c>
      <c r="K18" s="118">
        <f>+I18+J18</f>
        <v>3</v>
      </c>
      <c r="L18" s="267"/>
      <c r="M18" s="267"/>
      <c r="N18" s="266"/>
      <c r="O18" s="32">
        <f>+SUM(I18:J18,L18:M18)</f>
        <v>3</v>
      </c>
    </row>
    <row r="19" spans="1:15" ht="14.25" x14ac:dyDescent="0.3">
      <c r="A19" s="263"/>
      <c r="B19" s="31" t="s">
        <v>359</v>
      </c>
      <c r="C19" s="114">
        <v>650002</v>
      </c>
      <c r="D19" s="260" t="s">
        <v>393</v>
      </c>
      <c r="E19" s="260" t="s">
        <v>358</v>
      </c>
      <c r="F19" s="31">
        <v>2020</v>
      </c>
      <c r="G19" s="31">
        <v>2</v>
      </c>
      <c r="I19" s="265"/>
      <c r="J19" s="265"/>
      <c r="K19" s="266"/>
      <c r="L19" s="32">
        <f>+COUNTIF(PROD_Jersey!$M$11:$M$60,COD_FIN!B19)</f>
        <v>3</v>
      </c>
      <c r="M19" s="32">
        <f>+COUNTIF(MER_Jersey!$Y$11:$Y$60,COD_FIN!B19)</f>
        <v>0</v>
      </c>
      <c r="N19" s="118">
        <f>+L19+M19</f>
        <v>3</v>
      </c>
      <c r="O19" s="32">
        <f>+SUM(I19:J19,L19:M19)</f>
        <v>3</v>
      </c>
    </row>
    <row r="20" spans="1:15" ht="14.25" hidden="1" x14ac:dyDescent="0.3">
      <c r="A20" s="263"/>
      <c r="B20" s="31" t="s">
        <v>144</v>
      </c>
      <c r="C20" s="114">
        <v>760001</v>
      </c>
      <c r="D20" s="260" t="s">
        <v>142</v>
      </c>
      <c r="E20" s="260" t="s">
        <v>143</v>
      </c>
      <c r="F20" s="31">
        <v>2019</v>
      </c>
      <c r="G20" s="31">
        <v>6</v>
      </c>
      <c r="I20" s="122">
        <f>+COUNTIF(PROD_Holstein!$L$11:$L$60,COD_FIN!B20)</f>
        <v>0</v>
      </c>
      <c r="J20" s="122">
        <f>+COUNTIF(MER_Holstein!$Y$11:$Y$60,COD_FIN!B20)</f>
        <v>0</v>
      </c>
      <c r="K20" s="118">
        <f>+I20+J20</f>
        <v>0</v>
      </c>
      <c r="L20" s="32">
        <f>+COUNTIF(PROD_Jersey!$M$11:$M$60,COD_FIN!B20)</f>
        <v>0</v>
      </c>
      <c r="M20" s="32">
        <f>+COUNTIF(MER_Jersey!$Y$11:$Y$60,COD_FIN!B20)</f>
        <v>0</v>
      </c>
      <c r="N20" s="118">
        <f>+L20+M20</f>
        <v>0</v>
      </c>
      <c r="O20" s="32">
        <f>+SUM(I20:J20,L20:M20)</f>
        <v>0</v>
      </c>
    </row>
    <row r="21" spans="1:15" ht="14.25" hidden="1" x14ac:dyDescent="0.3">
      <c r="A21" s="263"/>
      <c r="B21" s="31" t="s">
        <v>52</v>
      </c>
      <c r="C21" s="114">
        <v>990001</v>
      </c>
      <c r="D21" s="260" t="s">
        <v>222</v>
      </c>
      <c r="E21" s="260" t="s">
        <v>223</v>
      </c>
      <c r="F21" s="31">
        <v>2019</v>
      </c>
      <c r="G21" s="31">
        <v>3</v>
      </c>
      <c r="I21" s="122">
        <f>+COUNTIF(PROD_Holstein!$L$11:$L$60,COD_FIN!B21)</f>
        <v>0</v>
      </c>
      <c r="J21" s="122">
        <f>+COUNTIF(MER_Holstein!$Y$11:$Y$60,COD_FIN!B21)</f>
        <v>0</v>
      </c>
      <c r="K21" s="118">
        <f>+I21+J21</f>
        <v>0</v>
      </c>
      <c r="L21" s="32">
        <f>+COUNTIF(PROD_Jersey!$M$11:$M$60,COD_FIN!B21)</f>
        <v>0</v>
      </c>
      <c r="M21" s="32">
        <f>+COUNTIF(MER_Jersey!$Y$11:$Y$60,COD_FIN!B21)</f>
        <v>0</v>
      </c>
      <c r="N21" s="118">
        <f>+L21+M21</f>
        <v>0</v>
      </c>
      <c r="O21" s="32">
        <f>+SUM(I21:J21,L21:M21)</f>
        <v>0</v>
      </c>
    </row>
    <row r="22" spans="1:15" ht="14.25" hidden="1" x14ac:dyDescent="0.3">
      <c r="A22" s="263"/>
      <c r="B22" s="31" t="s">
        <v>360</v>
      </c>
      <c r="C22" s="114">
        <v>1040001</v>
      </c>
      <c r="D22" s="260" t="s">
        <v>361</v>
      </c>
      <c r="E22" s="260" t="s">
        <v>362</v>
      </c>
      <c r="F22" s="31">
        <v>2019</v>
      </c>
      <c r="G22" s="31">
        <v>1</v>
      </c>
      <c r="I22" s="122">
        <f>+COUNTIF(PROD_Holstein!$L$11:$L$60,COD_FIN!B22)</f>
        <v>0</v>
      </c>
      <c r="J22" s="122">
        <f>+COUNTIF(MER_Holstein!$Y$11:$Y$60,COD_FIN!B22)</f>
        <v>0</v>
      </c>
      <c r="K22" s="118">
        <f>+I22+J22</f>
        <v>0</v>
      </c>
      <c r="L22" s="32">
        <f>+COUNTIF(PROD_Jersey!$M$11:$M$60,COD_FIN!B22)</f>
        <v>0</v>
      </c>
      <c r="M22" s="32">
        <f>+COUNTIF(MER_Jersey!$Y$11:$Y$60,COD_FIN!B22)</f>
        <v>0</v>
      </c>
      <c r="N22" s="118">
        <f>+L22+M22</f>
        <v>0</v>
      </c>
      <c r="O22" s="32">
        <f>+SUM(I22:J22,L22:M22)</f>
        <v>0</v>
      </c>
    </row>
    <row r="23" spans="1:15" ht="14.25" hidden="1" x14ac:dyDescent="0.3">
      <c r="A23" s="263"/>
      <c r="B23" s="31" t="s">
        <v>257</v>
      </c>
      <c r="C23" s="114">
        <v>1100001</v>
      </c>
      <c r="D23" s="260" t="s">
        <v>241</v>
      </c>
      <c r="E23" s="260" t="s">
        <v>242</v>
      </c>
      <c r="F23" s="31">
        <v>2019</v>
      </c>
      <c r="G23" s="31">
        <v>4</v>
      </c>
      <c r="I23" s="122">
        <f>+COUNTIF(PROD_Holstein!$L$11:$L$60,COD_FIN!B23)</f>
        <v>0</v>
      </c>
      <c r="J23" s="122">
        <f>+COUNTIF(MER_Holstein!$Y$11:$Y$60,COD_FIN!B23)</f>
        <v>0</v>
      </c>
      <c r="K23" s="118">
        <f>+I23+J23</f>
        <v>0</v>
      </c>
      <c r="L23" s="32">
        <f>+COUNTIF(PROD_Jersey!$M$11:$M$60,COD_FIN!B23)</f>
        <v>0</v>
      </c>
      <c r="M23" s="32">
        <f>+COUNTIF(MER_Jersey!$Y$11:$Y$60,COD_FIN!B23)</f>
        <v>0</v>
      </c>
      <c r="N23" s="118">
        <f>+L23+M23</f>
        <v>0</v>
      </c>
      <c r="O23" s="32">
        <f>+SUM(I23:J23,L23:M23)</f>
        <v>0</v>
      </c>
    </row>
    <row r="24" spans="1:15" ht="14.25" hidden="1" x14ac:dyDescent="0.3">
      <c r="A24" s="263"/>
      <c r="B24" s="31" t="s">
        <v>51</v>
      </c>
      <c r="C24" s="114">
        <v>1100002</v>
      </c>
      <c r="D24" s="260" t="s">
        <v>190</v>
      </c>
      <c r="E24" s="260" t="s">
        <v>191</v>
      </c>
      <c r="F24" s="31">
        <v>2017</v>
      </c>
      <c r="G24" s="31">
        <v>7</v>
      </c>
      <c r="I24" s="122">
        <f>+COUNTIF(PROD_Holstein!$L$11:$L$60,COD_FIN!B24)</f>
        <v>0</v>
      </c>
      <c r="J24" s="122">
        <f>+COUNTIF(MER_Holstein!$Y$11:$Y$60,COD_FIN!B24)</f>
        <v>0</v>
      </c>
      <c r="K24" s="118">
        <f>+I24+J24</f>
        <v>0</v>
      </c>
      <c r="L24" s="32">
        <f>+COUNTIF(PROD_Jersey!$M$11:$M$60,COD_FIN!B24)</f>
        <v>0</v>
      </c>
      <c r="M24" s="32">
        <f>+COUNTIF(MER_Jersey!$Y$11:$Y$60,COD_FIN!B24)</f>
        <v>0</v>
      </c>
      <c r="N24" s="118">
        <f>+L24+M24</f>
        <v>0</v>
      </c>
      <c r="O24" s="32">
        <f>+SUM(I24:J24,L24:M24)</f>
        <v>0</v>
      </c>
    </row>
    <row r="25" spans="1:15" ht="14.25" hidden="1" x14ac:dyDescent="0.3">
      <c r="A25" s="263"/>
      <c r="B25" s="31" t="s">
        <v>140</v>
      </c>
      <c r="C25" s="114">
        <v>1130001</v>
      </c>
      <c r="D25" s="260" t="s">
        <v>193</v>
      </c>
      <c r="E25" s="260" t="s">
        <v>194</v>
      </c>
      <c r="F25" s="31">
        <v>2019</v>
      </c>
      <c r="G25" s="31">
        <v>6</v>
      </c>
      <c r="I25" s="122">
        <f>+COUNTIF(PROD_Holstein!$L$11:$L$60,COD_FIN!B25)</f>
        <v>0</v>
      </c>
      <c r="J25" s="122">
        <f>+COUNTIF(MER_Holstein!$Y$11:$Y$60,COD_FIN!B25)</f>
        <v>0</v>
      </c>
      <c r="K25" s="118">
        <f>+I25+J25</f>
        <v>0</v>
      </c>
      <c r="L25" s="32">
        <f>+COUNTIF(PROD_Jersey!$M$11:$M$60,COD_FIN!B25)</f>
        <v>0</v>
      </c>
      <c r="M25" s="32">
        <f>+COUNTIF(MER_Jersey!$Y$11:$Y$60,COD_FIN!B25)</f>
        <v>0</v>
      </c>
      <c r="N25" s="118">
        <f>+L25+M25</f>
        <v>0</v>
      </c>
      <c r="O25" s="32">
        <f>+SUM(I25:J25,L25:M25)</f>
        <v>0</v>
      </c>
    </row>
    <row r="26" spans="1:15" ht="14.25" hidden="1" x14ac:dyDescent="0.3">
      <c r="A26" s="263"/>
      <c r="B26" s="31" t="s">
        <v>50</v>
      </c>
      <c r="C26" s="114">
        <v>1260001</v>
      </c>
      <c r="D26" s="260" t="s">
        <v>195</v>
      </c>
      <c r="E26" s="260" t="s">
        <v>196</v>
      </c>
      <c r="F26" s="31">
        <v>2019</v>
      </c>
      <c r="G26" s="31">
        <v>6</v>
      </c>
      <c r="I26" s="122">
        <f>+COUNTIF(PROD_Holstein!$L$11:$L$60,COD_FIN!B26)</f>
        <v>0</v>
      </c>
      <c r="J26" s="122">
        <f>+COUNTIF(MER_Holstein!$Y$11:$Y$60,COD_FIN!B26)</f>
        <v>0</v>
      </c>
      <c r="K26" s="118">
        <f>+I26+J26</f>
        <v>0</v>
      </c>
      <c r="L26" s="32">
        <f>+COUNTIF(PROD_Jersey!$M$11:$M$60,COD_FIN!B26)</f>
        <v>0</v>
      </c>
      <c r="M26" s="32">
        <f>+COUNTIF(MER_Jersey!$Y$11:$Y$60,COD_FIN!B26)</f>
        <v>0</v>
      </c>
      <c r="N26" s="118">
        <f>+L26+M26</f>
        <v>0</v>
      </c>
      <c r="O26" s="32">
        <f>+SUM(I26:J26,L26:M26)</f>
        <v>0</v>
      </c>
    </row>
    <row r="27" spans="1:15" ht="14.25" hidden="1" x14ac:dyDescent="0.3">
      <c r="A27" s="263"/>
      <c r="B27" s="31" t="s">
        <v>308</v>
      </c>
      <c r="C27" s="114">
        <v>1640001</v>
      </c>
      <c r="D27" s="260" t="s">
        <v>306</v>
      </c>
      <c r="E27" s="260" t="s">
        <v>307</v>
      </c>
      <c r="F27" s="31">
        <v>2019</v>
      </c>
      <c r="G27" s="31">
        <v>8</v>
      </c>
      <c r="I27" s="122">
        <f>+COUNTIF(PROD_Holstein!$L$11:$L$60,COD_FIN!B27)</f>
        <v>0</v>
      </c>
      <c r="J27" s="122">
        <f>+COUNTIF(MER_Holstein!$Y$11:$Y$60,COD_FIN!B27)</f>
        <v>0</v>
      </c>
      <c r="K27" s="118">
        <f>+I27+J27</f>
        <v>0</v>
      </c>
      <c r="L27" s="32">
        <f>+COUNTIF(PROD_Jersey!$M$11:$M$60,COD_FIN!B27)</f>
        <v>0</v>
      </c>
      <c r="M27" s="32">
        <f>+COUNTIF(MER_Jersey!$Y$11:$Y$60,COD_FIN!B27)</f>
        <v>0</v>
      </c>
      <c r="N27" s="118">
        <f>+L27+M27</f>
        <v>0</v>
      </c>
      <c r="O27" s="32">
        <f>+SUM(I27:J27,L27:M27)</f>
        <v>0</v>
      </c>
    </row>
    <row r="28" spans="1:15" ht="14.25" x14ac:dyDescent="0.3">
      <c r="A28" s="263"/>
      <c r="B28" s="31" t="s">
        <v>334</v>
      </c>
      <c r="C28" s="114">
        <v>1710003</v>
      </c>
      <c r="D28" s="260" t="s">
        <v>332</v>
      </c>
      <c r="E28" s="260" t="s">
        <v>333</v>
      </c>
      <c r="F28" s="31">
        <v>2019</v>
      </c>
      <c r="G28" s="31">
        <v>11</v>
      </c>
      <c r="I28" s="122">
        <f>+COUNTIF(PROD_Holstein!$L$11:$L$60,COD_FIN!B28)</f>
        <v>0</v>
      </c>
      <c r="J28" s="122">
        <f>+COUNTIF(MER_Holstein!$Y$11:$Y$60,COD_FIN!B28)</f>
        <v>0</v>
      </c>
      <c r="K28" s="118">
        <f>+I28+J28</f>
        <v>0</v>
      </c>
      <c r="L28" s="32">
        <f>+COUNTIF(PROD_Jersey!$M$11:$M$60,COD_FIN!B28)</f>
        <v>6</v>
      </c>
      <c r="M28" s="32">
        <f>+COUNTIF(MER_Jersey!$Y$11:$Y$60,COD_FIN!B28)</f>
        <v>0</v>
      </c>
      <c r="N28" s="118">
        <f>+L28+M28</f>
        <v>6</v>
      </c>
      <c r="O28" s="32">
        <f>+SUM(I28:J28,L28:M28)</f>
        <v>6</v>
      </c>
    </row>
    <row r="29" spans="1:15" ht="14.25" hidden="1" x14ac:dyDescent="0.3">
      <c r="A29" s="263"/>
      <c r="B29" s="31" t="s">
        <v>141</v>
      </c>
      <c r="C29" s="114">
        <v>1800001</v>
      </c>
      <c r="D29" s="260" t="s">
        <v>197</v>
      </c>
      <c r="E29" s="260" t="s">
        <v>198</v>
      </c>
      <c r="F29" s="31">
        <v>2018</v>
      </c>
      <c r="G29" s="31">
        <v>8</v>
      </c>
      <c r="I29" s="122">
        <f>+COUNTIF(PROD_Holstein!$L$11:$L$60,COD_FIN!B29)</f>
        <v>0</v>
      </c>
      <c r="J29" s="122">
        <f>+COUNTIF(MER_Holstein!$Y$11:$Y$60,COD_FIN!B29)</f>
        <v>0</v>
      </c>
      <c r="K29" s="118">
        <f>+I29+J29</f>
        <v>0</v>
      </c>
      <c r="L29" s="32">
        <f>+COUNTIF(PROD_Jersey!$M$11:$M$60,COD_FIN!B29)</f>
        <v>0</v>
      </c>
      <c r="M29" s="32">
        <f>+COUNTIF(MER_Jersey!$Y$11:$Y$60,COD_FIN!B29)</f>
        <v>0</v>
      </c>
      <c r="N29" s="118">
        <f>+L29+M29</f>
        <v>0</v>
      </c>
      <c r="O29" s="32">
        <f>+SUM(I29:J29,L29:M29)</f>
        <v>0</v>
      </c>
    </row>
    <row r="30" spans="1:15" ht="14.25" hidden="1" x14ac:dyDescent="0.3">
      <c r="A30" s="263"/>
      <c r="B30" s="31" t="s">
        <v>86</v>
      </c>
      <c r="C30" s="114">
        <v>1890027</v>
      </c>
      <c r="D30" s="260" t="s">
        <v>201</v>
      </c>
      <c r="E30" s="260" t="s">
        <v>202</v>
      </c>
      <c r="F30" s="31">
        <v>2018</v>
      </c>
      <c r="G30" s="31">
        <v>6</v>
      </c>
      <c r="I30" s="122">
        <f>+COUNTIF(PROD_Holstein!$L$11:$L$60,COD_FIN!B30)</f>
        <v>0</v>
      </c>
      <c r="J30" s="122">
        <f>+COUNTIF(MER_Holstein!$Y$11:$Y$60,COD_FIN!B30)</f>
        <v>0</v>
      </c>
      <c r="K30" s="118">
        <f>+I30+J30</f>
        <v>0</v>
      </c>
      <c r="L30" s="32">
        <f>+COUNTIF(PROD_Jersey!$M$11:$M$60,COD_FIN!B30)</f>
        <v>0</v>
      </c>
      <c r="M30" s="32">
        <f>+COUNTIF(MER_Jersey!$Y$11:$Y$60,COD_FIN!B30)</f>
        <v>0</v>
      </c>
      <c r="N30" s="118">
        <f>+L30+M30</f>
        <v>0</v>
      </c>
      <c r="O30" s="32">
        <f>+SUM(I30:J30,L30:M30)</f>
        <v>0</v>
      </c>
    </row>
    <row r="31" spans="1:15" ht="14.25" x14ac:dyDescent="0.3">
      <c r="A31" s="263"/>
      <c r="B31" s="31" t="s">
        <v>259</v>
      </c>
      <c r="C31" s="114">
        <v>1890029</v>
      </c>
      <c r="D31" s="260" t="s">
        <v>245</v>
      </c>
      <c r="E31" s="260" t="s">
        <v>246</v>
      </c>
      <c r="F31" s="31">
        <v>2020</v>
      </c>
      <c r="G31" s="31">
        <v>1</v>
      </c>
      <c r="I31" s="122">
        <f>+COUNTIF(PROD_Holstein!$L$11:$L$60,COD_FIN!B31)</f>
        <v>0</v>
      </c>
      <c r="J31" s="122">
        <f>+COUNTIF(MER_Holstein!$Y$11:$Y$60,COD_FIN!B31)</f>
        <v>0</v>
      </c>
      <c r="K31" s="118">
        <f>+I31+J31</f>
        <v>0</v>
      </c>
      <c r="L31" s="32">
        <f>+COUNTIF(PROD_Jersey!$M$11:$M$60,COD_FIN!B31)</f>
        <v>6</v>
      </c>
      <c r="M31" s="32">
        <f>+COUNTIF(MER_Jersey!$Y$11:$Y$60,COD_FIN!B31)</f>
        <v>0</v>
      </c>
      <c r="N31" s="118">
        <f>+L31+M31</f>
        <v>6</v>
      </c>
      <c r="O31" s="32">
        <f>+SUM(I31:J31,L31:M31)</f>
        <v>6</v>
      </c>
    </row>
    <row r="32" spans="1:15" ht="14.25" hidden="1" x14ac:dyDescent="0.3">
      <c r="A32" s="263"/>
      <c r="B32" s="31" t="s">
        <v>343</v>
      </c>
      <c r="C32" s="114">
        <v>1910015</v>
      </c>
      <c r="D32" s="260" t="s">
        <v>335</v>
      </c>
      <c r="E32" s="260" t="s">
        <v>336</v>
      </c>
      <c r="F32" s="31">
        <v>2019</v>
      </c>
      <c r="G32" s="31">
        <v>7</v>
      </c>
      <c r="I32" s="122">
        <f>+COUNTIF(PROD_Holstein!$L$11:$L$60,COD_FIN!B32)</f>
        <v>0</v>
      </c>
      <c r="J32" s="122">
        <f>+COUNTIF(MER_Holstein!$Y$11:$Y$60,COD_FIN!B32)</f>
        <v>0</v>
      </c>
      <c r="K32" s="118">
        <f>+I32+J32</f>
        <v>0</v>
      </c>
      <c r="L32" s="32">
        <f>+COUNTIF(PROD_Jersey!$M$11:$M$60,COD_FIN!B32)</f>
        <v>0</v>
      </c>
      <c r="M32" s="32">
        <f>+COUNTIF(MER_Jersey!$Y$11:$Y$60,COD_FIN!B32)</f>
        <v>0</v>
      </c>
      <c r="N32" s="118">
        <f>+L32+M32</f>
        <v>0</v>
      </c>
      <c r="O32" s="32">
        <f>+SUM(I32:J32,L32:M32)</f>
        <v>0</v>
      </c>
    </row>
    <row r="33" spans="1:15" ht="14.25" hidden="1" x14ac:dyDescent="0.3">
      <c r="A33" s="263"/>
      <c r="B33" s="31" t="s">
        <v>300</v>
      </c>
      <c r="C33" s="114">
        <v>1910017</v>
      </c>
      <c r="D33" s="260" t="s">
        <v>299</v>
      </c>
      <c r="E33" s="260" t="s">
        <v>363</v>
      </c>
      <c r="F33" s="31">
        <v>2018</v>
      </c>
      <c r="G33" s="31">
        <v>12</v>
      </c>
      <c r="I33" s="122">
        <f>+COUNTIF(PROD_Holstein!$L$11:$L$60,COD_FIN!B33)</f>
        <v>0</v>
      </c>
      <c r="J33" s="122">
        <f>+COUNTIF(MER_Holstein!$Y$11:$Y$60,COD_FIN!B33)</f>
        <v>0</v>
      </c>
      <c r="K33" s="118">
        <f>+I33+J33</f>
        <v>0</v>
      </c>
      <c r="L33" s="32">
        <f>+COUNTIF(PROD_Jersey!$M$11:$M$60,COD_FIN!B33)</f>
        <v>0</v>
      </c>
      <c r="M33" s="32">
        <f>+COUNTIF(MER_Jersey!$Y$11:$Y$60,COD_FIN!B33)</f>
        <v>0</v>
      </c>
      <c r="N33" s="118">
        <f>+L33+M33</f>
        <v>0</v>
      </c>
      <c r="O33" s="32">
        <f>+SUM(I33:J33,L33:M33)</f>
        <v>0</v>
      </c>
    </row>
    <row r="34" spans="1:15" ht="14.25" hidden="1" x14ac:dyDescent="0.3">
      <c r="A34" s="263"/>
      <c r="B34" s="31" t="s">
        <v>49</v>
      </c>
      <c r="C34" s="114">
        <v>1960026</v>
      </c>
      <c r="D34" s="260" t="s">
        <v>247</v>
      </c>
      <c r="E34" s="260" t="s">
        <v>248</v>
      </c>
      <c r="F34" s="31">
        <v>2019</v>
      </c>
      <c r="G34" s="31">
        <v>6</v>
      </c>
      <c r="I34" s="122">
        <f>+COUNTIF(PROD_Holstein!$L$11:$L$60,COD_FIN!B34)</f>
        <v>0</v>
      </c>
      <c r="J34" s="122">
        <f>+COUNTIF(MER_Holstein!$Y$11:$Y$60,COD_FIN!B34)</f>
        <v>0</v>
      </c>
      <c r="K34" s="118">
        <f>+I34+J34</f>
        <v>0</v>
      </c>
      <c r="L34" s="32">
        <f>+COUNTIF(PROD_Jersey!$M$11:$M$60,COD_FIN!B34)</f>
        <v>0</v>
      </c>
      <c r="M34" s="32">
        <f>+COUNTIF(MER_Jersey!$Y$11:$Y$60,COD_FIN!B34)</f>
        <v>0</v>
      </c>
      <c r="N34" s="118">
        <f>+L34+M34</f>
        <v>0</v>
      </c>
      <c r="O34" s="32">
        <f>+SUM(I34:J34,L34:M34)</f>
        <v>0</v>
      </c>
    </row>
    <row r="35" spans="1:15" ht="14.25" hidden="1" x14ac:dyDescent="0.3">
      <c r="A35" s="263"/>
      <c r="B35" s="31" t="s">
        <v>63</v>
      </c>
      <c r="C35" s="114">
        <v>1960035</v>
      </c>
      <c r="D35" s="260" t="s">
        <v>205</v>
      </c>
      <c r="E35" s="260" t="s">
        <v>206</v>
      </c>
      <c r="F35" s="31">
        <v>2019</v>
      </c>
      <c r="G35" s="31">
        <v>5</v>
      </c>
      <c r="I35" s="122">
        <f>+COUNTIF(PROD_Holstein!$L$11:$L$60,COD_FIN!B35)</f>
        <v>0</v>
      </c>
      <c r="J35" s="122">
        <f>+COUNTIF(MER_Holstein!$Y$11:$Y$60,COD_FIN!B35)</f>
        <v>0</v>
      </c>
      <c r="K35" s="118">
        <f>+I35+J35</f>
        <v>0</v>
      </c>
      <c r="L35" s="32">
        <f>+COUNTIF(PROD_Jersey!$M$11:$M$60,COD_FIN!B35)</f>
        <v>0</v>
      </c>
      <c r="M35" s="32">
        <f>+COUNTIF(MER_Jersey!$Y$11:$Y$60,COD_FIN!B35)</f>
        <v>0</v>
      </c>
      <c r="N35" s="118">
        <f>+L35+M35</f>
        <v>0</v>
      </c>
      <c r="O35" s="32">
        <f>+SUM(I35:J35,L35:M35)</f>
        <v>0</v>
      </c>
    </row>
    <row r="36" spans="1:15" ht="14.25" x14ac:dyDescent="0.3">
      <c r="A36" s="263"/>
      <c r="B36" s="31" t="s">
        <v>225</v>
      </c>
      <c r="C36" s="114">
        <v>1960040</v>
      </c>
      <c r="D36" s="260" t="s">
        <v>207</v>
      </c>
      <c r="E36" s="260" t="s">
        <v>207</v>
      </c>
      <c r="F36" s="31">
        <v>2020</v>
      </c>
      <c r="G36" s="31">
        <v>1</v>
      </c>
      <c r="I36" s="122">
        <f>+COUNTIF(PROD_Holstein!$L$11:$L$60,COD_FIN!B36)</f>
        <v>0</v>
      </c>
      <c r="J36" s="122">
        <f>+COUNTIF(MER_Holstein!$Y$11:$Y$60,COD_FIN!B36)</f>
        <v>0</v>
      </c>
      <c r="K36" s="118">
        <f>+I36+J36</f>
        <v>0</v>
      </c>
      <c r="L36" s="32">
        <f>+COUNTIF(PROD_Jersey!$M$11:$M$60,COD_FIN!B36)</f>
        <v>0</v>
      </c>
      <c r="M36" s="32">
        <f>+COUNTIF(MER_Jersey!$Y$11:$Y$60,COD_FIN!B36)</f>
        <v>11</v>
      </c>
      <c r="N36" s="118">
        <f>+L36+M36</f>
        <v>11</v>
      </c>
      <c r="O36" s="32">
        <f>+SUM(I36:J36,L36:M36)</f>
        <v>11</v>
      </c>
    </row>
    <row r="37" spans="1:15" ht="14.25" x14ac:dyDescent="0.3">
      <c r="A37" s="263"/>
      <c r="B37" s="31" t="s">
        <v>226</v>
      </c>
      <c r="C37" s="114">
        <v>2120001</v>
      </c>
      <c r="D37" s="260" t="s">
        <v>208</v>
      </c>
      <c r="E37" s="260" t="s">
        <v>208</v>
      </c>
      <c r="F37" s="31">
        <v>2108</v>
      </c>
      <c r="G37" s="31">
        <v>9</v>
      </c>
      <c r="I37" s="122">
        <f>+COUNTIF(PROD_Holstein!$L$11:$L$60,COD_FIN!B37)</f>
        <v>0</v>
      </c>
      <c r="J37" s="122">
        <f>+COUNTIF(MER_Holstein!$Y$11:$Y$60,COD_FIN!B37)</f>
        <v>0</v>
      </c>
      <c r="K37" s="118">
        <f>+I37+J37</f>
        <v>0</v>
      </c>
      <c r="L37" s="32">
        <f>+COUNTIF(PROD_Jersey!$M$11:$M$60,COD_FIN!B37)</f>
        <v>0</v>
      </c>
      <c r="M37" s="32">
        <f>+COUNTIF(MER_Jersey!$Y$11:$Y$60,COD_FIN!B37)</f>
        <v>7</v>
      </c>
      <c r="N37" s="118">
        <f>+L37+M37</f>
        <v>7</v>
      </c>
      <c r="O37" s="32">
        <f>+SUM(I37:J37,L37:M37)</f>
        <v>7</v>
      </c>
    </row>
    <row r="38" spans="1:15" ht="14.25" x14ac:dyDescent="0.3">
      <c r="A38" s="263"/>
      <c r="B38" s="31" t="s">
        <v>260</v>
      </c>
      <c r="C38" s="114">
        <v>2120010</v>
      </c>
      <c r="D38" s="260" t="s">
        <v>249</v>
      </c>
      <c r="E38" s="260" t="s">
        <v>249</v>
      </c>
      <c r="F38" s="31">
        <v>2018</v>
      </c>
      <c r="G38" s="31">
        <v>9</v>
      </c>
      <c r="I38" s="122">
        <f>+COUNTIF(PROD_Holstein!$L$11:$L$60,COD_FIN!B38)</f>
        <v>0</v>
      </c>
      <c r="J38" s="122">
        <f>+COUNTIF(MER_Holstein!$Y$11:$Y$60,COD_FIN!B38)</f>
        <v>0</v>
      </c>
      <c r="K38" s="118">
        <f>+I38+J38</f>
        <v>0</v>
      </c>
      <c r="L38" s="32">
        <f>+COUNTIF(PROD_Jersey!$M$11:$M$60,COD_FIN!B38)</f>
        <v>0</v>
      </c>
      <c r="M38" s="32">
        <f>+COUNTIF(MER_Jersey!$Y$11:$Y$60,COD_FIN!B38)</f>
        <v>2</v>
      </c>
      <c r="N38" s="118">
        <f>+L38+M38</f>
        <v>2</v>
      </c>
      <c r="O38" s="32">
        <f>+SUM(I38:J38,L38:M38)</f>
        <v>2</v>
      </c>
    </row>
    <row r="39" spans="1:15" hidden="1" x14ac:dyDescent="0.3">
      <c r="A39" s="259"/>
      <c r="B39" s="31" t="s">
        <v>298</v>
      </c>
      <c r="C39" s="186">
        <v>2250001</v>
      </c>
      <c r="D39" s="260" t="s">
        <v>296</v>
      </c>
      <c r="E39" s="260" t="s">
        <v>297</v>
      </c>
      <c r="F39" s="31">
        <v>2019</v>
      </c>
      <c r="G39" s="31">
        <v>7</v>
      </c>
      <c r="I39" s="122">
        <f>+COUNTIF(PROD_Holstein!$L$11:$L$60,COD_FIN!B39)</f>
        <v>0</v>
      </c>
      <c r="J39" s="122">
        <f>+COUNTIF(MER_Holstein!$Y$11:$Y$60,COD_FIN!B39)</f>
        <v>0</v>
      </c>
      <c r="K39" s="118">
        <f>+I39+J39</f>
        <v>0</v>
      </c>
      <c r="L39" s="32">
        <f>+COUNTIF(PROD_Jersey!$M$11:$M$60,COD_FIN!B39)</f>
        <v>0</v>
      </c>
      <c r="M39" s="32">
        <f>+COUNTIF(MER_Jersey!$Y$11:$Y$60,COD_FIN!B39)</f>
        <v>0</v>
      </c>
      <c r="N39" s="118">
        <f>+L39+M39</f>
        <v>0</v>
      </c>
      <c r="O39" s="32">
        <f>+SUM(I39:J39,L39:M39)</f>
        <v>0</v>
      </c>
    </row>
    <row r="40" spans="1:15" x14ac:dyDescent="0.3">
      <c r="A40" s="259"/>
      <c r="B40" s="31" t="s">
        <v>441</v>
      </c>
      <c r="C40" s="186">
        <v>2300001</v>
      </c>
      <c r="D40" s="260" t="s">
        <v>439</v>
      </c>
      <c r="E40" s="260" t="s">
        <v>440</v>
      </c>
      <c r="F40" s="31">
        <v>2019</v>
      </c>
      <c r="G40" s="31">
        <v>11</v>
      </c>
      <c r="I40" s="122">
        <f>+COUNTIF(PROD_Holstein!$L$11:$L$60,COD_FIN!B40)</f>
        <v>1</v>
      </c>
      <c r="J40" s="122">
        <f>+COUNTIF(MER_Holstein!$Y$11:$Y$60,COD_FIN!B40)</f>
        <v>1</v>
      </c>
      <c r="K40" s="118">
        <f>+I40+J40</f>
        <v>2</v>
      </c>
      <c r="L40" s="32">
        <f>+COUNTIF(PROD_Jersey!$M$11:$M$60,COD_FIN!B40)</f>
        <v>0</v>
      </c>
      <c r="M40" s="32">
        <f>+COUNTIF(MER_Jersey!$Y$11:$Y$60,COD_FIN!B40)</f>
        <v>0</v>
      </c>
      <c r="N40" s="118">
        <f>+L40+M40</f>
        <v>0</v>
      </c>
      <c r="O40" s="32">
        <f>+SUM(I40:J40,L40:M40)</f>
        <v>2</v>
      </c>
    </row>
    <row r="41" spans="1:15" hidden="1" x14ac:dyDescent="0.3">
      <c r="A41" s="259"/>
      <c r="B41" s="31" t="s">
        <v>310</v>
      </c>
      <c r="C41" s="186">
        <v>2330001</v>
      </c>
      <c r="D41" s="260" t="s">
        <v>309</v>
      </c>
      <c r="E41" s="260" t="s">
        <v>309</v>
      </c>
      <c r="F41" s="31">
        <v>2016</v>
      </c>
      <c r="G41" s="31">
        <v>5</v>
      </c>
      <c r="I41" s="122">
        <f>+COUNTIF(PROD_Holstein!$L$11:$L$60,COD_FIN!B41)</f>
        <v>0</v>
      </c>
      <c r="J41" s="122">
        <f>+COUNTIF(MER_Holstein!$Y$11:$Y$60,COD_FIN!B41)</f>
        <v>0</v>
      </c>
      <c r="K41" s="118">
        <f>+I41+J41</f>
        <v>0</v>
      </c>
      <c r="L41" s="32">
        <f>+COUNTIF(PROD_Jersey!$M$11:$M$60,COD_FIN!B41)</f>
        <v>0</v>
      </c>
      <c r="M41" s="32">
        <f>+COUNTIF(MER_Jersey!$Y$11:$Y$60,COD_FIN!B41)</f>
        <v>0</v>
      </c>
      <c r="N41" s="118">
        <f>+L41+M41</f>
        <v>0</v>
      </c>
      <c r="O41" s="32">
        <f>+SUM(I41:J41,L41:M41)</f>
        <v>0</v>
      </c>
    </row>
    <row r="42" spans="1:15" x14ac:dyDescent="0.3">
      <c r="A42" s="259"/>
      <c r="B42" s="31" t="s">
        <v>353</v>
      </c>
      <c r="C42" s="186">
        <v>2500001</v>
      </c>
      <c r="D42" s="261" t="s">
        <v>351</v>
      </c>
      <c r="E42" s="261" t="s">
        <v>352</v>
      </c>
      <c r="F42" s="31">
        <v>2019</v>
      </c>
      <c r="G42" s="31">
        <v>12</v>
      </c>
      <c r="I42" s="122">
        <f>+COUNTIF(PROD_Holstein!$L$11:$L$60,COD_FIN!B42)</f>
        <v>3</v>
      </c>
      <c r="J42" s="122">
        <f>+COUNTIF(MER_Holstein!$Y$11:$Y$60,COD_FIN!B42)</f>
        <v>7</v>
      </c>
      <c r="K42" s="118">
        <f>+I42+J42</f>
        <v>10</v>
      </c>
      <c r="L42" s="32">
        <f>+COUNTIF(PROD_Jersey!$M$11:$M$60,COD_FIN!B42)</f>
        <v>0</v>
      </c>
      <c r="M42" s="32">
        <f>+COUNTIF(MER_Jersey!$Y$11:$Y$60,COD_FIN!B42)</f>
        <v>0</v>
      </c>
      <c r="N42" s="118">
        <f>+L42+M42</f>
        <v>0</v>
      </c>
      <c r="O42" s="32">
        <f>+SUM(I42:J42,L42:M42)</f>
        <v>10</v>
      </c>
    </row>
    <row r="43" spans="1:15" hidden="1" x14ac:dyDescent="0.3">
      <c r="A43" s="259"/>
      <c r="B43" s="31" t="s">
        <v>47</v>
      </c>
      <c r="C43" s="114">
        <v>2580001</v>
      </c>
      <c r="D43" s="260" t="s">
        <v>209</v>
      </c>
      <c r="E43" s="260" t="s">
        <v>210</v>
      </c>
      <c r="F43" s="31">
        <v>2019</v>
      </c>
      <c r="G43" s="31">
        <v>1</v>
      </c>
      <c r="I43" s="122">
        <f>+COUNTIF(PROD_Holstein!$L$11:$L$60,COD_FIN!B43)</f>
        <v>0</v>
      </c>
      <c r="J43" s="122">
        <f>+COUNTIF(MER_Holstein!$Y$11:$Y$60,COD_FIN!B43)</f>
        <v>0</v>
      </c>
      <c r="K43" s="118">
        <f>+I43+J43</f>
        <v>0</v>
      </c>
      <c r="L43" s="32">
        <f>+COUNTIF(PROD_Jersey!$M$11:$M$60,COD_FIN!B43)</f>
        <v>0</v>
      </c>
      <c r="M43" s="32">
        <f>+COUNTIF(MER_Jersey!$Y$11:$Y$60,COD_FIN!B43)</f>
        <v>0</v>
      </c>
      <c r="N43" s="118">
        <f>+L43+M43</f>
        <v>0</v>
      </c>
      <c r="O43" s="32">
        <f>+SUM(I43:J43,L43:M43)</f>
        <v>0</v>
      </c>
    </row>
    <row r="44" spans="1:15" hidden="1" x14ac:dyDescent="0.3">
      <c r="A44" s="259"/>
      <c r="B44" s="31" t="s">
        <v>338</v>
      </c>
      <c r="C44" s="114">
        <v>2660001</v>
      </c>
      <c r="D44" s="260" t="s">
        <v>337</v>
      </c>
      <c r="E44" s="260" t="s">
        <v>342</v>
      </c>
      <c r="F44" s="31">
        <v>2018</v>
      </c>
      <c r="G44" s="31">
        <v>11</v>
      </c>
      <c r="I44" s="122">
        <f>+COUNTIF(PROD_Holstein!$L$11:$L$60,COD_FIN!B44)</f>
        <v>0</v>
      </c>
      <c r="J44" s="122">
        <f>+COUNTIF(MER_Holstein!$Y$11:$Y$60,COD_FIN!B44)</f>
        <v>0</v>
      </c>
      <c r="K44" s="118">
        <f>+I44+J44</f>
        <v>0</v>
      </c>
      <c r="L44" s="32">
        <f>+COUNTIF(PROD_Jersey!$M$11:$M$60,COD_FIN!B44)</f>
        <v>0</v>
      </c>
      <c r="M44" s="32">
        <f>+COUNTIF(MER_Jersey!$Y$11:$Y$60,COD_FIN!B44)</f>
        <v>0</v>
      </c>
      <c r="N44" s="118">
        <f>+L44+M44</f>
        <v>0</v>
      </c>
      <c r="O44" s="32">
        <f>+SUM(I44:J44,L44:M44)</f>
        <v>0</v>
      </c>
    </row>
    <row r="45" spans="1:15" hidden="1" x14ac:dyDescent="0.3">
      <c r="A45" s="259"/>
      <c r="B45" s="31" t="s">
        <v>303</v>
      </c>
      <c r="C45" s="114">
        <v>2750001</v>
      </c>
      <c r="D45" s="260" t="s">
        <v>301</v>
      </c>
      <c r="E45" s="260" t="s">
        <v>302</v>
      </c>
      <c r="F45" s="31">
        <v>2019</v>
      </c>
      <c r="G45" s="31">
        <v>2</v>
      </c>
      <c r="I45" s="122">
        <f>+COUNTIF(PROD_Holstein!$L$11:$L$60,COD_FIN!B45)</f>
        <v>0</v>
      </c>
      <c r="J45" s="122">
        <f>+COUNTIF(MER_Holstein!$Y$11:$Y$60,COD_FIN!B45)</f>
        <v>0</v>
      </c>
      <c r="K45" s="118">
        <f>+I45+J45</f>
        <v>0</v>
      </c>
      <c r="L45" s="32">
        <f>+COUNTIF(PROD_Jersey!$M$11:$M$60,COD_FIN!B45)</f>
        <v>0</v>
      </c>
      <c r="M45" s="32">
        <f>+COUNTIF(MER_Jersey!$Y$11:$Y$60,COD_FIN!B45)</f>
        <v>0</v>
      </c>
      <c r="N45" s="118">
        <f>+L45+M45</f>
        <v>0</v>
      </c>
      <c r="O45" s="32">
        <f>+SUM(I45:J45,L45:M45)</f>
        <v>0</v>
      </c>
    </row>
    <row r="46" spans="1:15" hidden="1" x14ac:dyDescent="0.3">
      <c r="A46" s="259"/>
      <c r="B46" s="31" t="s">
        <v>227</v>
      </c>
      <c r="C46" s="114">
        <v>2760001</v>
      </c>
      <c r="D46" s="260" t="s">
        <v>211</v>
      </c>
      <c r="E46" s="260" t="s">
        <v>212</v>
      </c>
      <c r="F46" s="31">
        <v>2019</v>
      </c>
      <c r="G46" s="31">
        <v>6</v>
      </c>
      <c r="I46" s="122">
        <f>+COUNTIF(PROD_Holstein!$L$11:$L$60,COD_FIN!B46)</f>
        <v>0</v>
      </c>
      <c r="J46" s="122">
        <f>+COUNTIF(MER_Holstein!$Y$11:$Y$60,COD_FIN!B46)</f>
        <v>0</v>
      </c>
      <c r="K46" s="118">
        <f>+I46+J46</f>
        <v>0</v>
      </c>
      <c r="L46" s="32">
        <f>+COUNTIF(PROD_Jersey!$M$11:$M$60,COD_FIN!B46)</f>
        <v>0</v>
      </c>
      <c r="M46" s="32">
        <f>+COUNTIF(MER_Jersey!$Y$11:$Y$60,COD_FIN!B46)</f>
        <v>0</v>
      </c>
      <c r="N46" s="118">
        <f>+L46+M46</f>
        <v>0</v>
      </c>
      <c r="O46" s="32">
        <f>+SUM(I46:J46,L46:M46)</f>
        <v>0</v>
      </c>
    </row>
    <row r="47" spans="1:15" x14ac:dyDescent="0.3">
      <c r="A47" s="259"/>
      <c r="B47" s="31" t="s">
        <v>46</v>
      </c>
      <c r="C47" s="114">
        <v>2840001</v>
      </c>
      <c r="D47" s="260" t="s">
        <v>213</v>
      </c>
      <c r="E47" s="260" t="s">
        <v>214</v>
      </c>
      <c r="F47" s="31">
        <v>2020</v>
      </c>
      <c r="G47" s="31">
        <v>2</v>
      </c>
      <c r="I47" s="122">
        <f>+COUNTIF(PROD_Holstein!$L$11:$L$60,COD_FIN!B47)</f>
        <v>4</v>
      </c>
      <c r="J47" s="122">
        <f>+COUNTIF(MER_Holstein!$Y$11:$Y$60,COD_FIN!B47)</f>
        <v>4</v>
      </c>
      <c r="K47" s="118">
        <f>+I47+J47</f>
        <v>8</v>
      </c>
      <c r="L47" s="32">
        <f>+COUNTIF(PROD_Jersey!$M$11:$M$60,COD_FIN!B47)</f>
        <v>0</v>
      </c>
      <c r="M47" s="32">
        <f>+COUNTIF(MER_Jersey!$Y$11:$Y$60,COD_FIN!B47)</f>
        <v>0</v>
      </c>
      <c r="N47" s="118">
        <f>+L47+M47</f>
        <v>0</v>
      </c>
      <c r="O47" s="32">
        <f>+SUM(I47:J47,L47:M47)</f>
        <v>8</v>
      </c>
    </row>
    <row r="48" spans="1:15" hidden="1" x14ac:dyDescent="0.3">
      <c r="A48" s="259"/>
      <c r="B48" s="31" t="s">
        <v>261</v>
      </c>
      <c r="C48" s="114">
        <v>2850002</v>
      </c>
      <c r="D48" s="260" t="s">
        <v>250</v>
      </c>
      <c r="E48" s="260" t="s">
        <v>251</v>
      </c>
      <c r="F48" s="31">
        <v>2018</v>
      </c>
      <c r="G48" s="31">
        <v>6</v>
      </c>
      <c r="I48" s="122">
        <f>+COUNTIF(PROD_Holstein!$L$11:$L$60,COD_FIN!B48)</f>
        <v>0</v>
      </c>
      <c r="J48" s="122">
        <f>+COUNTIF(MER_Holstein!$Y$11:$Y$60,COD_FIN!B48)</f>
        <v>0</v>
      </c>
      <c r="K48" s="118">
        <f>+I48+J48</f>
        <v>0</v>
      </c>
      <c r="L48" s="32">
        <f>+COUNTIF(PROD_Jersey!$M$11:$M$60,COD_FIN!B48)</f>
        <v>0</v>
      </c>
      <c r="M48" s="32">
        <f>+COUNTIF(MER_Jersey!$Y$11:$Y$60,COD_FIN!B48)</f>
        <v>0</v>
      </c>
      <c r="N48" s="118">
        <f>+L48+M48</f>
        <v>0</v>
      </c>
      <c r="O48" s="32">
        <f>+SUM(I48:J48,L48:M48)</f>
        <v>0</v>
      </c>
    </row>
    <row r="49" spans="1:15" x14ac:dyDescent="0.3">
      <c r="A49" s="259"/>
      <c r="B49" s="31" t="s">
        <v>350</v>
      </c>
      <c r="C49" s="114">
        <v>3010001</v>
      </c>
      <c r="D49" s="260" t="s">
        <v>348</v>
      </c>
      <c r="E49" s="260" t="s">
        <v>349</v>
      </c>
      <c r="F49" s="31">
        <v>2019</v>
      </c>
      <c r="G49" s="31">
        <v>7</v>
      </c>
      <c r="I49" s="122">
        <f>+COUNTIF(PROD_Holstein!$L$11:$L$60,COD_FIN!B49)</f>
        <v>2</v>
      </c>
      <c r="J49" s="122">
        <f>+COUNTIF(MER_Holstein!$Y$11:$Y$60,COD_FIN!B49)</f>
        <v>3</v>
      </c>
      <c r="K49" s="118">
        <f>+I49+J49</f>
        <v>5</v>
      </c>
      <c r="L49" s="32">
        <f>+COUNTIF(PROD_Jersey!$M$11:$M$60,COD_FIN!B49)</f>
        <v>0</v>
      </c>
      <c r="M49" s="32">
        <f>+COUNTIF(MER_Jersey!$Y$11:$Y$60,COD_FIN!B49)</f>
        <v>0</v>
      </c>
      <c r="N49" s="118">
        <f>+L49+M49</f>
        <v>0</v>
      </c>
      <c r="O49" s="32">
        <f>+SUM(I49:J49,L49:M49)</f>
        <v>5</v>
      </c>
    </row>
    <row r="50" spans="1:15" hidden="1" x14ac:dyDescent="0.3">
      <c r="A50" s="259"/>
      <c r="B50" s="31" t="s">
        <v>262</v>
      </c>
      <c r="C50" s="114">
        <v>3040001</v>
      </c>
      <c r="D50" s="260" t="s">
        <v>215</v>
      </c>
      <c r="E50" s="260" t="s">
        <v>216</v>
      </c>
      <c r="F50" s="31">
        <v>2013</v>
      </c>
      <c r="G50" s="31">
        <v>6</v>
      </c>
      <c r="I50" s="122">
        <f>+COUNTIF(PROD_Holstein!$L$11:$L$60,COD_FIN!B50)</f>
        <v>0</v>
      </c>
      <c r="J50" s="122">
        <f>+COUNTIF(MER_Holstein!$Y$11:$Y$60,COD_FIN!B50)</f>
        <v>0</v>
      </c>
      <c r="K50" s="118">
        <f>+I50+J50</f>
        <v>0</v>
      </c>
      <c r="L50" s="32">
        <f>+COUNTIF(PROD_Jersey!$M$11:$M$60,COD_FIN!B50)</f>
        <v>0</v>
      </c>
      <c r="M50" s="32">
        <f>+COUNTIF(MER_Jersey!$Y$11:$Y$60,COD_FIN!B50)</f>
        <v>0</v>
      </c>
      <c r="N50" s="118">
        <f>+L50+M50</f>
        <v>0</v>
      </c>
      <c r="O50" s="32">
        <f>+SUM(I50:J50,L50:M50)</f>
        <v>0</v>
      </c>
    </row>
    <row r="51" spans="1:15" x14ac:dyDescent="0.3">
      <c r="A51" s="259"/>
      <c r="B51" s="31" t="s">
        <v>381</v>
      </c>
      <c r="C51" s="114">
        <v>3040002</v>
      </c>
      <c r="D51" s="260" t="s">
        <v>380</v>
      </c>
      <c r="E51" s="260" t="s">
        <v>216</v>
      </c>
      <c r="F51" s="31">
        <v>2018</v>
      </c>
      <c r="G51" s="31">
        <v>9</v>
      </c>
      <c r="I51" s="122">
        <f>+COUNTIF(PROD_Holstein!$L$11:$L$60,COD_FIN!B51)</f>
        <v>0</v>
      </c>
      <c r="J51" s="122">
        <f>+COUNTIF(MER_Holstein!$Y$11:$Y$60,COD_FIN!B51)</f>
        <v>0</v>
      </c>
      <c r="K51" s="118">
        <f>+I51+J51</f>
        <v>0</v>
      </c>
      <c r="L51" s="32">
        <f>+COUNTIF(PROD_Jersey!$M$11:$M$60,COD_FIN!B51)</f>
        <v>0</v>
      </c>
      <c r="M51" s="32">
        <f>+COUNTIF(MER_Jersey!$Y$11:$Y$60,COD_FIN!B51)</f>
        <v>4</v>
      </c>
      <c r="N51" s="118">
        <f>+L51+M51</f>
        <v>4</v>
      </c>
      <c r="O51" s="32">
        <f>+SUM(I51:J51,L51:M51)</f>
        <v>4</v>
      </c>
    </row>
    <row r="52" spans="1:15" hidden="1" x14ac:dyDescent="0.3">
      <c r="A52" s="259"/>
      <c r="B52" s="31" t="s">
        <v>313</v>
      </c>
      <c r="C52" s="114">
        <v>3180001</v>
      </c>
      <c r="D52" s="260" t="s">
        <v>311</v>
      </c>
      <c r="E52" s="260" t="s">
        <v>312</v>
      </c>
      <c r="F52" s="31">
        <v>2018</v>
      </c>
      <c r="G52" s="31">
        <v>8</v>
      </c>
      <c r="I52" s="122">
        <f>+COUNTIF(PROD_Holstein!$L$11:$L$60,COD_FIN!B52)</f>
        <v>0</v>
      </c>
      <c r="J52" s="122">
        <f>+COUNTIF(MER_Holstein!$Y$11:$Y$60,COD_FIN!B52)</f>
        <v>0</v>
      </c>
      <c r="K52" s="118">
        <f>+I52+J52</f>
        <v>0</v>
      </c>
      <c r="L52" s="32">
        <f>+COUNTIF(PROD_Jersey!$M$11:$M$60,COD_FIN!B52)</f>
        <v>0</v>
      </c>
      <c r="M52" s="32">
        <f>+COUNTIF(MER_Jersey!$Y$11:$Y$60,COD_FIN!B52)</f>
        <v>0</v>
      </c>
      <c r="N52" s="118">
        <f>+L52+M52</f>
        <v>0</v>
      </c>
      <c r="O52" s="32">
        <f>+SUM(I52:J52,L52:M52)</f>
        <v>0</v>
      </c>
    </row>
    <row r="53" spans="1:15" x14ac:dyDescent="0.3">
      <c r="A53" s="259"/>
      <c r="B53" s="31" t="s">
        <v>48</v>
      </c>
      <c r="C53" s="114">
        <v>3600001</v>
      </c>
      <c r="D53" s="260" t="s">
        <v>217</v>
      </c>
      <c r="E53" s="260" t="s">
        <v>218</v>
      </c>
      <c r="F53" s="31">
        <v>2020</v>
      </c>
      <c r="G53" s="31">
        <v>1</v>
      </c>
      <c r="I53" s="122">
        <f>+COUNTIF(PROD_Holstein!$L$11:$L$60,COD_FIN!B53)</f>
        <v>10</v>
      </c>
      <c r="J53" s="122">
        <f>+COUNTIF(MER_Holstein!$Y$11:$Y$60,COD_FIN!B53)</f>
        <v>20</v>
      </c>
      <c r="K53" s="118">
        <f>+I53+J53</f>
        <v>30</v>
      </c>
      <c r="L53" s="32">
        <f>+COUNTIF(PROD_Jersey!$M$11:$M$60,COD_FIN!B53)</f>
        <v>0</v>
      </c>
      <c r="M53" s="32">
        <f>+COUNTIF(MER_Jersey!$Y$11:$Y$60,COD_FIN!B53)</f>
        <v>0</v>
      </c>
      <c r="N53" s="118">
        <f>+L53+M53</f>
        <v>0</v>
      </c>
      <c r="O53" s="32">
        <f>+SUM(I53:J53,L53:M53)</f>
        <v>30</v>
      </c>
    </row>
    <row r="54" spans="1:15" hidden="1" x14ac:dyDescent="0.3">
      <c r="A54" s="259"/>
      <c r="B54" s="31" t="s">
        <v>139</v>
      </c>
      <c r="C54" s="114">
        <v>3870014</v>
      </c>
      <c r="D54" s="260" t="s">
        <v>219</v>
      </c>
      <c r="E54" s="260" t="s">
        <v>220</v>
      </c>
      <c r="F54" s="31">
        <v>2017</v>
      </c>
      <c r="G54" s="31">
        <v>12</v>
      </c>
      <c r="I54" s="122">
        <f>+COUNTIF(PROD_Holstein!$L$11:$L$60,COD_FIN!B54)</f>
        <v>0</v>
      </c>
      <c r="J54" s="122">
        <f>+COUNTIF(MER_Holstein!$Y$11:$Y$60,COD_FIN!B54)</f>
        <v>0</v>
      </c>
      <c r="K54" s="118">
        <f>+I54+J54</f>
        <v>0</v>
      </c>
      <c r="L54" s="32">
        <f>+COUNTIF(PROD_Jersey!$M$11:$M$60,COD_FIN!B54)</f>
        <v>0</v>
      </c>
      <c r="M54" s="32">
        <f>+COUNTIF(MER_Jersey!$Y$11:$Y$60,COD_FIN!B54)</f>
        <v>0</v>
      </c>
      <c r="N54" s="118">
        <f>+L54+M54</f>
        <v>0</v>
      </c>
      <c r="O54" s="32">
        <f>+SUM(I54:J54,L54:M54)</f>
        <v>0</v>
      </c>
    </row>
    <row r="55" spans="1:15" hidden="1" x14ac:dyDescent="0.3">
      <c r="A55" s="259"/>
      <c r="B55" s="31" t="s">
        <v>263</v>
      </c>
      <c r="C55" s="114">
        <v>100970001</v>
      </c>
      <c r="D55" s="260" t="s">
        <v>235</v>
      </c>
      <c r="E55" s="260" t="s">
        <v>236</v>
      </c>
      <c r="F55" s="31">
        <v>2020</v>
      </c>
      <c r="G55" s="31">
        <v>1</v>
      </c>
      <c r="I55" s="122">
        <f>+COUNTIF(PROD_Holstein!$L$11:$L$60,COD_FIN!B55)</f>
        <v>0</v>
      </c>
      <c r="J55" s="122">
        <f>+COUNTIF(MER_Holstein!$Y$11:$Y$60,COD_FIN!B55)</f>
        <v>0</v>
      </c>
      <c r="K55" s="118">
        <f>+I55+J55</f>
        <v>0</v>
      </c>
      <c r="L55" s="32">
        <f>+COUNTIF(PROD_Jersey!$M$11:$M$60,COD_FIN!B55)</f>
        <v>0</v>
      </c>
      <c r="M55" s="32">
        <f>+COUNTIF(MER_Jersey!$Y$11:$Y$60,COD_FIN!B55)</f>
        <v>0</v>
      </c>
      <c r="N55" s="118">
        <f>+L55+M55</f>
        <v>0</v>
      </c>
      <c r="O55" s="32">
        <f>+SUM(I55:J55,L55:M55)</f>
        <v>0</v>
      </c>
    </row>
    <row r="56" spans="1:15" x14ac:dyDescent="0.3">
      <c r="A56" s="259"/>
      <c r="B56" s="31" t="s">
        <v>442</v>
      </c>
      <c r="C56" s="114">
        <v>101350001</v>
      </c>
      <c r="D56" s="260" t="s">
        <v>443</v>
      </c>
      <c r="E56" s="260" t="s">
        <v>444</v>
      </c>
      <c r="F56" s="31">
        <v>2020</v>
      </c>
      <c r="G56" s="31">
        <v>1</v>
      </c>
      <c r="I56" s="122">
        <f>+COUNTIF(PROD_Holstein!$L$11:$L$60,COD_FIN!B56)</f>
        <v>0</v>
      </c>
      <c r="J56" s="122">
        <f>+COUNTIF(MER_Holstein!$Y$11:$Y$60,COD_FIN!B56)</f>
        <v>0</v>
      </c>
      <c r="K56" s="118">
        <f>+I56+J56</f>
        <v>0</v>
      </c>
      <c r="L56" s="32">
        <f>+COUNTIF(PROD_Jersey!$M$11:$M$60,COD_FIN!B56)</f>
        <v>2</v>
      </c>
      <c r="M56" s="32">
        <f>+COUNTIF(MER_Jersey!$Y$11:$Y$60,COD_FIN!B56)</f>
        <v>0</v>
      </c>
      <c r="N56" s="118">
        <f>+L56+M56</f>
        <v>2</v>
      </c>
      <c r="O56" s="32">
        <f>+SUM(I56:J56,L56:M56)</f>
        <v>2</v>
      </c>
    </row>
    <row r="57" spans="1:15" x14ac:dyDescent="0.3">
      <c r="A57" s="259"/>
      <c r="B57" s="31" t="s">
        <v>60</v>
      </c>
      <c r="C57" s="114">
        <v>102960001</v>
      </c>
      <c r="D57" s="260" t="s">
        <v>322</v>
      </c>
      <c r="E57" s="260" t="s">
        <v>323</v>
      </c>
      <c r="F57" s="31">
        <v>2020</v>
      </c>
      <c r="G57" s="31">
        <v>2</v>
      </c>
      <c r="I57" s="122">
        <f>+COUNTIF(PROD_Holstein!$L$11:$L$60,COD_FIN!B57)</f>
        <v>15</v>
      </c>
      <c r="J57" s="122">
        <f>+COUNTIF(MER_Holstein!$Y$11:$Y$60,COD_FIN!B57)</f>
        <v>2</v>
      </c>
      <c r="K57" s="118">
        <f>+I57+J57</f>
        <v>17</v>
      </c>
      <c r="L57" s="32">
        <f>+COUNTIF(PROD_Jersey!$M$11:$M$60,COD_FIN!B57)</f>
        <v>2</v>
      </c>
      <c r="M57" s="32">
        <f>+COUNTIF(MER_Jersey!$Y$11:$Y$60,COD_FIN!B57)</f>
        <v>2</v>
      </c>
      <c r="N57" s="118">
        <f>+L57+M57</f>
        <v>4</v>
      </c>
      <c r="O57" s="32">
        <f>+SUM(I57:J57,L57:M57)</f>
        <v>21</v>
      </c>
    </row>
    <row r="58" spans="1:15" x14ac:dyDescent="0.3">
      <c r="A58" s="259"/>
      <c r="B58" s="31" t="s">
        <v>264</v>
      </c>
      <c r="C58" s="114">
        <v>104890001</v>
      </c>
      <c r="D58" s="260" t="s">
        <v>237</v>
      </c>
      <c r="E58" s="260" t="s">
        <v>238</v>
      </c>
      <c r="F58" s="31">
        <v>2019</v>
      </c>
      <c r="G58" s="31">
        <v>6</v>
      </c>
      <c r="I58" s="122">
        <f>+COUNTIF(PROD_Holstein!$L$11:$L$60,COD_FIN!B58)</f>
        <v>0</v>
      </c>
      <c r="J58" s="122">
        <f>+COUNTIF(MER_Holstein!$Y$11:$Y$60,COD_FIN!B58)</f>
        <v>0</v>
      </c>
      <c r="K58" s="118">
        <f>+I58+J58</f>
        <v>0</v>
      </c>
      <c r="L58" s="32">
        <f>+COUNTIF(PROD_Jersey!$M$11:$M$60,COD_FIN!B58)</f>
        <v>17</v>
      </c>
      <c r="M58" s="32">
        <f>+COUNTIF(MER_Jersey!$Y$11:$Y$60,COD_FIN!B58)</f>
        <v>0</v>
      </c>
      <c r="N58" s="118">
        <f>+L58+M58</f>
        <v>17</v>
      </c>
      <c r="O58" s="32">
        <f>+SUM(I58:J58,L58:M58)</f>
        <v>17</v>
      </c>
    </row>
    <row r="59" spans="1:15" hidden="1" x14ac:dyDescent="0.3">
      <c r="A59" s="259"/>
      <c r="B59" s="31" t="s">
        <v>85</v>
      </c>
      <c r="C59" s="114">
        <v>104900001</v>
      </c>
      <c r="D59" s="260" t="s">
        <v>180</v>
      </c>
      <c r="E59" s="260" t="s">
        <v>181</v>
      </c>
      <c r="F59" s="31">
        <v>2019</v>
      </c>
      <c r="G59" s="31">
        <v>7</v>
      </c>
      <c r="I59" s="122">
        <f>+COUNTIF(PROD_Holstein!$L$11:$L$60,COD_FIN!B59)</f>
        <v>0</v>
      </c>
      <c r="J59" s="122">
        <f>+COUNTIF(MER_Holstein!$Y$11:$Y$60,COD_FIN!B59)</f>
        <v>0</v>
      </c>
      <c r="K59" s="118">
        <f>+I59+J59</f>
        <v>0</v>
      </c>
      <c r="L59" s="32">
        <f>+COUNTIF(PROD_Jersey!$M$11:$M$60,COD_FIN!B59)</f>
        <v>0</v>
      </c>
      <c r="M59" s="32">
        <f>+COUNTIF(MER_Jersey!$Y$11:$Y$60,COD_FIN!B59)</f>
        <v>0</v>
      </c>
      <c r="N59" s="118">
        <f>+L59+M59</f>
        <v>0</v>
      </c>
      <c r="O59" s="32">
        <f>+SUM(I59:J59,L59:M59)</f>
        <v>0</v>
      </c>
    </row>
    <row r="60" spans="1:15" x14ac:dyDescent="0.3">
      <c r="A60" s="259"/>
      <c r="B60" s="31" t="s">
        <v>228</v>
      </c>
      <c r="C60" s="114">
        <v>106050001</v>
      </c>
      <c r="D60" s="260" t="s">
        <v>182</v>
      </c>
      <c r="E60" s="260" t="s">
        <v>183</v>
      </c>
      <c r="F60" s="31">
        <v>2020</v>
      </c>
      <c r="G60" s="31">
        <v>1</v>
      </c>
      <c r="I60" s="122">
        <f>+COUNTIF(PROD_Holstein!$L$11:$L$60,COD_FIN!B60)</f>
        <v>0</v>
      </c>
      <c r="J60" s="122">
        <f>+COUNTIF(MER_Holstein!$Y$11:$Y$60,COD_FIN!B60)</f>
        <v>0</v>
      </c>
      <c r="K60" s="118">
        <f>+I60+J60</f>
        <v>0</v>
      </c>
      <c r="L60" s="32">
        <f>+COUNTIF(PROD_Jersey!$M$11:$M$60,COD_FIN!B60)</f>
        <v>1</v>
      </c>
      <c r="M60" s="32">
        <f>+COUNTIF(MER_Jersey!$Y$11:$Y$60,COD_FIN!B60)</f>
        <v>2</v>
      </c>
      <c r="N60" s="118">
        <f>+L60+M60</f>
        <v>3</v>
      </c>
      <c r="O60" s="32">
        <f>+SUM(I60:J60,L60:M60)</f>
        <v>3</v>
      </c>
    </row>
    <row r="61" spans="1:15" hidden="1" x14ac:dyDescent="0.3">
      <c r="A61" s="259"/>
      <c r="B61" s="31" t="s">
        <v>53</v>
      </c>
      <c r="C61" s="114">
        <v>106500002</v>
      </c>
      <c r="D61" s="260" t="s">
        <v>184</v>
      </c>
      <c r="E61" s="260" t="s">
        <v>185</v>
      </c>
      <c r="F61" s="31">
        <v>2018</v>
      </c>
      <c r="G61" s="31">
        <v>1</v>
      </c>
      <c r="I61" s="122">
        <f>+COUNTIF(PROD_Holstein!$L$11:$L$60,COD_FIN!B61)</f>
        <v>0</v>
      </c>
      <c r="J61" s="122">
        <f>+COUNTIF(MER_Holstein!$Y$11:$Y$60,COD_FIN!B61)</f>
        <v>0</v>
      </c>
      <c r="K61" s="118">
        <f>+I61+J61</f>
        <v>0</v>
      </c>
      <c r="L61" s="32">
        <f>+COUNTIF(PROD_Jersey!$M$11:$M$60,COD_FIN!B61)</f>
        <v>0</v>
      </c>
      <c r="M61" s="32">
        <f>+COUNTIF(MER_Jersey!$Y$11:$Y$60,COD_FIN!B61)</f>
        <v>0</v>
      </c>
      <c r="N61" s="118">
        <f>+L61+M61</f>
        <v>0</v>
      </c>
      <c r="O61" s="32">
        <f>+SUM(I61:J61,L61:M61)</f>
        <v>0</v>
      </c>
    </row>
    <row r="62" spans="1:15" x14ac:dyDescent="0.3">
      <c r="A62" s="259"/>
      <c r="B62" s="31" t="s">
        <v>229</v>
      </c>
      <c r="C62" s="114">
        <v>106500003</v>
      </c>
      <c r="D62" s="260" t="s">
        <v>186</v>
      </c>
      <c r="E62" s="260" t="s">
        <v>185</v>
      </c>
      <c r="F62" s="31">
        <v>2018</v>
      </c>
      <c r="G62" s="31">
        <v>1</v>
      </c>
      <c r="I62" s="122">
        <f>+COUNTIF(PROD_Holstein!$L$11:$L$60,COD_FIN!B62)</f>
        <v>0</v>
      </c>
      <c r="J62" s="122">
        <f>+COUNTIF(MER_Holstein!$Y$11:$Y$60,COD_FIN!B62)</f>
        <v>0</v>
      </c>
      <c r="K62" s="118">
        <f>+I62+J62</f>
        <v>0</v>
      </c>
      <c r="L62" s="32">
        <f>+COUNTIF(PROD_Jersey!$M$11:$M$60,COD_FIN!B62)</f>
        <v>0</v>
      </c>
      <c r="M62" s="32">
        <f>+COUNTIF(MER_Jersey!$Y$11:$Y$60,COD_FIN!B62)</f>
        <v>3</v>
      </c>
      <c r="N62" s="118">
        <f>+L62+M62</f>
        <v>3</v>
      </c>
      <c r="O62" s="32">
        <f>+SUM(I62:J62,L62:M62)</f>
        <v>3</v>
      </c>
    </row>
    <row r="63" spans="1:15" x14ac:dyDescent="0.3">
      <c r="A63" s="259"/>
      <c r="B63" s="31" t="s">
        <v>84</v>
      </c>
      <c r="C63" s="114">
        <v>106500005</v>
      </c>
      <c r="D63" s="260" t="s">
        <v>83</v>
      </c>
      <c r="E63" s="260" t="s">
        <v>187</v>
      </c>
      <c r="F63" s="31">
        <v>2017</v>
      </c>
      <c r="G63" s="31">
        <v>12</v>
      </c>
      <c r="I63" s="122">
        <f>+COUNTIF(PROD_Holstein!$L$11:$L$60,COD_FIN!B63)</f>
        <v>0</v>
      </c>
      <c r="J63" s="122">
        <f>+COUNTIF(MER_Holstein!$Y$11:$Y$60,COD_FIN!B63)</f>
        <v>0</v>
      </c>
      <c r="K63" s="118">
        <f>+I63+J63</f>
        <v>0</v>
      </c>
      <c r="L63" s="32">
        <f>+COUNTIF(PROD_Jersey!$M$11:$M$60,COD_FIN!B63)</f>
        <v>0</v>
      </c>
      <c r="M63" s="32">
        <f>+COUNTIF(MER_Jersey!$Y$11:$Y$60,COD_FIN!B63)</f>
        <v>4</v>
      </c>
      <c r="N63" s="118">
        <f>+L63+M63</f>
        <v>4</v>
      </c>
      <c r="O63" s="32">
        <f>+SUM(I63:J63,L63:M63)</f>
        <v>4</v>
      </c>
    </row>
    <row r="64" spans="1:15" x14ac:dyDescent="0.3">
      <c r="A64" s="259"/>
      <c r="B64" s="31" t="s">
        <v>55</v>
      </c>
      <c r="C64" s="114">
        <v>106730001</v>
      </c>
      <c r="D64" s="260" t="s">
        <v>188</v>
      </c>
      <c r="E64" s="260" t="s">
        <v>189</v>
      </c>
      <c r="F64" s="31">
        <v>2019</v>
      </c>
      <c r="G64" s="31">
        <v>8</v>
      </c>
      <c r="I64" s="122">
        <f>+COUNTIF(PROD_Holstein!$L$11:$L$60,COD_FIN!B64)</f>
        <v>2</v>
      </c>
      <c r="J64" s="122">
        <f>+COUNTIF(MER_Holstein!$Y$11:$Y$60,COD_FIN!B64)</f>
        <v>0</v>
      </c>
      <c r="K64" s="118">
        <f>+I64+J64</f>
        <v>2</v>
      </c>
      <c r="L64" s="32">
        <f>+COUNTIF(PROD_Jersey!$M$11:$M$60,COD_FIN!B64)</f>
        <v>3</v>
      </c>
      <c r="M64" s="32">
        <f>+COUNTIF(MER_Jersey!$Y$11:$Y$60,COD_FIN!B64)</f>
        <v>0</v>
      </c>
      <c r="N64" s="118">
        <f>+L64+M64</f>
        <v>3</v>
      </c>
      <c r="O64" s="32">
        <f>+SUM(I64:J64,L64:M64)</f>
        <v>5</v>
      </c>
    </row>
    <row r="65" spans="1:15" x14ac:dyDescent="0.3">
      <c r="A65" s="259"/>
      <c r="B65" s="31" t="s">
        <v>314</v>
      </c>
      <c r="C65" s="114">
        <v>106820001</v>
      </c>
      <c r="D65" s="260" t="s">
        <v>315</v>
      </c>
      <c r="E65" s="260" t="s">
        <v>316</v>
      </c>
      <c r="F65" s="31">
        <v>2020</v>
      </c>
      <c r="G65" s="31">
        <v>2</v>
      </c>
      <c r="I65" s="122">
        <f>+COUNTIF(PROD_Holstein!$L$11:$L$60,COD_FIN!B65)</f>
        <v>0</v>
      </c>
      <c r="J65" s="122">
        <f>+COUNTIF(MER_Holstein!$Y$11:$Y$60,COD_FIN!B65)</f>
        <v>1</v>
      </c>
      <c r="K65" s="118">
        <f>+I65+J65</f>
        <v>1</v>
      </c>
      <c r="L65" s="32">
        <f>+COUNTIF(PROD_Jersey!$M$11:$M$60,COD_FIN!B65)</f>
        <v>0</v>
      </c>
      <c r="M65" s="32">
        <f>+COUNTIF(MER_Jersey!$Y$11:$Y$60,COD_FIN!B65)</f>
        <v>3</v>
      </c>
      <c r="N65" s="118">
        <f>+L65+M65</f>
        <v>3</v>
      </c>
      <c r="O65" s="32">
        <f>+SUM(I65:J65,L65:M65)</f>
        <v>4</v>
      </c>
    </row>
    <row r="66" spans="1:15" x14ac:dyDescent="0.3">
      <c r="B66" s="31" t="s">
        <v>265</v>
      </c>
      <c r="C66" s="114">
        <v>107290003</v>
      </c>
      <c r="D66" s="260" t="s">
        <v>239</v>
      </c>
      <c r="E66" s="260" t="s">
        <v>240</v>
      </c>
      <c r="F66" s="31">
        <v>2020</v>
      </c>
      <c r="G66" s="31">
        <v>1</v>
      </c>
      <c r="I66" s="122">
        <f>+COUNTIF(PROD_Holstein!$L$11:$L$60,COD_FIN!B66)</f>
        <v>0</v>
      </c>
      <c r="J66" s="122">
        <f>+COUNTIF(MER_Holstein!$Y$11:$Y$60,COD_FIN!B66)</f>
        <v>0</v>
      </c>
      <c r="K66" s="118">
        <f>+I66+J66</f>
        <v>0</v>
      </c>
      <c r="L66" s="32">
        <f>+COUNTIF(PROD_Jersey!$M$11:$M$60,COD_FIN!B66)</f>
        <v>6</v>
      </c>
      <c r="M66" s="32">
        <f>+COUNTIF(MER_Jersey!$Y$11:$Y$60,COD_FIN!B66)</f>
        <v>0</v>
      </c>
      <c r="N66" s="118">
        <f>+L66+M66</f>
        <v>6</v>
      </c>
      <c r="O66" s="32">
        <f>+SUM(I66:J66,L66:M66)</f>
        <v>6</v>
      </c>
    </row>
    <row r="67" spans="1:15" hidden="1" x14ac:dyDescent="0.3">
      <c r="B67" s="31" t="s">
        <v>341</v>
      </c>
      <c r="C67" s="114">
        <v>108130002</v>
      </c>
      <c r="D67" s="260" t="s">
        <v>339</v>
      </c>
      <c r="E67" s="260" t="s">
        <v>340</v>
      </c>
      <c r="F67" s="31">
        <v>2016</v>
      </c>
      <c r="G67" s="31">
        <v>7</v>
      </c>
      <c r="I67" s="122">
        <f>+COUNTIF(PROD_Holstein!$L$11:$L$60,COD_FIN!B67)</f>
        <v>0</v>
      </c>
      <c r="J67" s="122">
        <f>+COUNTIF(MER_Holstein!$Y$11:$Y$60,COD_FIN!B67)</f>
        <v>0</v>
      </c>
      <c r="K67" s="118">
        <f>+I67+J67</f>
        <v>0</v>
      </c>
      <c r="L67" s="32">
        <f>+COUNTIF(PROD_Jersey!$M$11:$M$60,COD_FIN!B67)</f>
        <v>0</v>
      </c>
      <c r="M67" s="32">
        <f>+COUNTIF(MER_Jersey!$Y$11:$Y$60,COD_FIN!B67)</f>
        <v>0</v>
      </c>
      <c r="N67" s="118">
        <f>+L67+M67</f>
        <v>0</v>
      </c>
      <c r="O67" s="32">
        <f>+SUM(I67:J67,L67:M67)</f>
        <v>0</v>
      </c>
    </row>
    <row r="68" spans="1:15" hidden="1" x14ac:dyDescent="0.3">
      <c r="B68" s="31" t="s">
        <v>258</v>
      </c>
      <c r="C68" s="114">
        <v>109330001</v>
      </c>
      <c r="D68" s="260" t="s">
        <v>243</v>
      </c>
      <c r="E68" s="260" t="s">
        <v>244</v>
      </c>
      <c r="F68" s="31">
        <v>2017</v>
      </c>
      <c r="G68" s="31">
        <v>6</v>
      </c>
      <c r="I68" s="122">
        <f>+COUNTIF(PROD_Holstein!$L$11:$L$60,COD_FIN!B68)</f>
        <v>0</v>
      </c>
      <c r="J68" s="122">
        <f>+COUNTIF(MER_Holstein!$Y$11:$Y$60,COD_FIN!B68)</f>
        <v>0</v>
      </c>
      <c r="K68" s="118">
        <f>+I68+J68</f>
        <v>0</v>
      </c>
      <c r="L68" s="32">
        <f>+COUNTIF(PROD_Jersey!$M$11:$M$60,COD_FIN!B68)</f>
        <v>0</v>
      </c>
      <c r="M68" s="32">
        <f>+COUNTIF(MER_Jersey!$Y$11:$Y$60,COD_FIN!B68)</f>
        <v>0</v>
      </c>
      <c r="N68" s="118">
        <f>+L68+M68</f>
        <v>0</v>
      </c>
      <c r="O68" s="32">
        <f>+SUM(I68:J68,L68:M68)</f>
        <v>0</v>
      </c>
    </row>
    <row r="69" spans="1:15" x14ac:dyDescent="0.3">
      <c r="I69" s="123">
        <f>SUM(I9:I68)</f>
        <v>50</v>
      </c>
      <c r="J69" s="123">
        <f t="shared" ref="J69:N69" si="0">SUM(J9:J68)</f>
        <v>50</v>
      </c>
      <c r="K69" s="191">
        <f t="shared" si="0"/>
        <v>100</v>
      </c>
      <c r="L69" s="123">
        <f>SUM(L9:L68)</f>
        <v>50</v>
      </c>
      <c r="M69" s="123">
        <f t="shared" si="0"/>
        <v>50</v>
      </c>
      <c r="N69" s="191">
        <f t="shared" si="0"/>
        <v>100</v>
      </c>
      <c r="O69" s="123">
        <f>SUM(O9:O68)</f>
        <v>200</v>
      </c>
    </row>
    <row r="70" spans="1:15" x14ac:dyDescent="0.3">
      <c r="B70" s="32">
        <f>+COUNTA(B9:B68)</f>
        <v>60</v>
      </c>
      <c r="C70" s="32">
        <f>+COUNTA(C9:C68)</f>
        <v>60</v>
      </c>
    </row>
    <row r="78" spans="1:15" ht="15" x14ac:dyDescent="0.3">
      <c r="D78" s="262"/>
      <c r="E78" s="262"/>
    </row>
    <row r="79" spans="1:15" ht="15" x14ac:dyDescent="0.3">
      <c r="D79" s="262"/>
      <c r="E79" s="262"/>
    </row>
    <row r="80" spans="1:15" ht="15" x14ac:dyDescent="0.3">
      <c r="D80" s="262"/>
      <c r="E80" s="262"/>
    </row>
    <row r="81" spans="4:5" ht="15" x14ac:dyDescent="0.3">
      <c r="D81" s="262"/>
      <c r="E81" s="262"/>
    </row>
    <row r="82" spans="4:5" ht="15" x14ac:dyDescent="0.3">
      <c r="D82" s="262"/>
      <c r="E82" s="262"/>
    </row>
    <row r="83" spans="4:5" ht="15" x14ac:dyDescent="0.3">
      <c r="D83" s="262"/>
      <c r="E83" s="262"/>
    </row>
    <row r="84" spans="4:5" ht="15" x14ac:dyDescent="0.3">
      <c r="D84" s="262"/>
      <c r="E84" s="262"/>
    </row>
    <row r="85" spans="4:5" ht="15" x14ac:dyDescent="0.3">
      <c r="D85" s="262"/>
      <c r="E85" s="262"/>
    </row>
    <row r="86" spans="4:5" ht="15" x14ac:dyDescent="0.3">
      <c r="D86" s="262"/>
      <c r="E86" s="262"/>
    </row>
    <row r="87" spans="4:5" ht="15" x14ac:dyDescent="0.3">
      <c r="D87" s="262"/>
      <c r="E87" s="262"/>
    </row>
    <row r="88" spans="4:5" ht="15" x14ac:dyDescent="0.3">
      <c r="D88" s="262"/>
      <c r="E88" s="262"/>
    </row>
    <row r="89" spans="4:5" ht="15" x14ac:dyDescent="0.3">
      <c r="D89" s="262"/>
      <c r="E89" s="262"/>
    </row>
  </sheetData>
  <sheetProtection algorithmName="SHA-512" hashValue="ys++gJ+PBeFeAxgpwzuNI0WVpU7ycyAwdU7RIoyg5MDGXOpkhC3WnUv2PArkbrla1S/9nJtgTfD/GvVFxb4pPw==" saltValue="Ze5jcsFvrbSvbNEe0XEOog==" spinCount="100000" sheet="1" autoFilter="0"/>
  <autoFilter ref="A8:O68" xr:uid="{D0EF101C-B55F-41C0-8523-4F0B0777D508}">
    <filterColumn colId="14">
      <filters>
        <filter val="1"/>
        <filter val="10"/>
        <filter val="11"/>
        <filter val="17"/>
        <filter val="2"/>
        <filter val="21"/>
        <filter val="3"/>
        <filter val="30"/>
        <filter val="4"/>
        <filter val="5"/>
        <filter val="6"/>
        <filter val="7"/>
        <filter val="8"/>
      </filters>
    </filterColumn>
  </autoFilter>
  <sortState xmlns:xlrd2="http://schemas.microsoft.com/office/spreadsheetml/2017/richdata2" ref="C9:O68">
    <sortCondition ref="C9:C68"/>
  </sortState>
  <mergeCells count="2">
    <mergeCell ref="I7:K7"/>
    <mergeCell ref="L7:N7"/>
  </mergeCells>
  <phoneticPr fontId="4" type="noConversion"/>
  <conditionalFormatting sqref="B65">
    <cfRule type="duplicateValues" dxfId="8" priority="4"/>
    <cfRule type="duplicateValues" dxfId="7" priority="5"/>
  </conditionalFormatting>
  <conditionalFormatting sqref="C65">
    <cfRule type="duplicateValues" dxfId="6" priority="6"/>
  </conditionalFormatting>
  <conditionalFormatting sqref="B66:B68 B9:B55 B57:B64">
    <cfRule type="duplicateValues" dxfId="5" priority="11"/>
    <cfRule type="duplicateValues" dxfId="4" priority="12"/>
  </conditionalFormatting>
  <conditionalFormatting sqref="C66:C68 C9:C55 C57:C64">
    <cfRule type="duplicateValues" dxfId="3" priority="17"/>
  </conditionalFormatting>
  <conditionalFormatting sqref="B56">
    <cfRule type="duplicateValues" dxfId="2" priority="1"/>
    <cfRule type="duplicateValues" dxfId="1" priority="2"/>
  </conditionalFormatting>
  <conditionalFormatting sqref="C56">
    <cfRule type="duplicateValues" dxfId="0" priority="3"/>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2020-03-06T20:03:49Z</dcterms:modified>
</cp:coreProperties>
</file>