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mgen2109\web\vacas\"/>
    </mc:Choice>
  </mc:AlternateContent>
  <xr:revisionPtr revIDLastSave="0" documentId="13_ncr:1_{415A5C49-2607-43A0-B805-F00BF08E47B9}" xr6:coauthVersionLast="45" xr6:coauthVersionMax="45" xr10:uidLastSave="{00000000-0000-0000-0000-000000000000}"/>
  <bookViews>
    <workbookView xWindow="-21720" yWindow="-120" windowWidth="21840" windowHeight="13740" tabRatio="768" activeTab="3" xr2:uid="{00000000-000D-0000-FFFF-FFFF00000000}"/>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COD_FIN!$A$8:$O$70</definedName>
    <definedName name="_xlnm._FilterDatabase" localSheetId="4" hidden="1">MER_Holstein!$B$10:$Z$60</definedName>
    <definedName name="_xlnm._FilterDatabase" localSheetId="6" hidden="1">MER_Jersey!$A$10:$Z$60</definedName>
    <definedName name="_xlnm._FilterDatabase" localSheetId="3" hidden="1">PROD_Holstein!$A$10:$L$60</definedName>
    <definedName name="_xlnm._FilterDatabase" localSheetId="5" hidden="1">PROD_Jersey!$A$10:$J$60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2" i="10" l="1"/>
  <c r="Y12" i="12" l="1"/>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11" i="12"/>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11" i="11"/>
  <c r="L11" i="9"/>
  <c r="L20" i="10" l="1"/>
  <c r="L22" i="10"/>
  <c r="L24" i="10"/>
  <c r="L26" i="10"/>
  <c r="L28" i="10"/>
  <c r="L30" i="10"/>
  <c r="L32" i="10"/>
  <c r="L34" i="10"/>
  <c r="L36" i="10"/>
  <c r="L38" i="10"/>
  <c r="L40" i="10"/>
  <c r="L42" i="10"/>
  <c r="L44" i="10"/>
  <c r="L46" i="10"/>
  <c r="L48" i="10"/>
  <c r="L50" i="10"/>
  <c r="L52" i="10"/>
  <c r="L54" i="10"/>
  <c r="L56" i="10"/>
  <c r="L58" i="10"/>
  <c r="L60" i="10"/>
  <c r="L62" i="10"/>
  <c r="L64" i="10"/>
  <c r="L66" i="10"/>
  <c r="L68" i="10"/>
  <c r="L70" i="10"/>
  <c r="L11" i="10"/>
  <c r="L13" i="10"/>
  <c r="L15" i="10"/>
  <c r="L17" i="10"/>
  <c r="L21" i="10"/>
  <c r="L25" i="10"/>
  <c r="L29" i="10"/>
  <c r="L33" i="10"/>
  <c r="L37" i="10"/>
  <c r="L41" i="10"/>
  <c r="L45" i="10"/>
  <c r="L49" i="10"/>
  <c r="L53" i="10"/>
  <c r="L57" i="10"/>
  <c r="L61" i="10"/>
  <c r="L65" i="10"/>
  <c r="L69" i="10"/>
  <c r="L12" i="10"/>
  <c r="L10" i="10"/>
  <c r="L23" i="10"/>
  <c r="L27" i="10"/>
  <c r="L31" i="10"/>
  <c r="L35" i="10"/>
  <c r="L39" i="10"/>
  <c r="L43" i="10"/>
  <c r="L47" i="10"/>
  <c r="L51" i="10"/>
  <c r="L55" i="10"/>
  <c r="L59" i="10"/>
  <c r="L63" i="10"/>
  <c r="L67" i="10"/>
  <c r="L16" i="10"/>
  <c r="L14" i="10"/>
  <c r="M20" i="10"/>
  <c r="M22" i="10"/>
  <c r="M24" i="10"/>
  <c r="M26" i="10"/>
  <c r="M28" i="10"/>
  <c r="M30" i="10"/>
  <c r="M32" i="10"/>
  <c r="M34" i="10"/>
  <c r="M36" i="10"/>
  <c r="M38" i="10"/>
  <c r="M40" i="10"/>
  <c r="M42" i="10"/>
  <c r="M44" i="10"/>
  <c r="M46" i="10"/>
  <c r="M48" i="10"/>
  <c r="M50" i="10"/>
  <c r="M52" i="10"/>
  <c r="M54" i="10"/>
  <c r="M56" i="10"/>
  <c r="M58" i="10"/>
  <c r="M60" i="10"/>
  <c r="M62" i="10"/>
  <c r="M64" i="10"/>
  <c r="M66" i="10"/>
  <c r="M68" i="10"/>
  <c r="M70" i="10"/>
  <c r="M14" i="10"/>
  <c r="M17" i="10"/>
  <c r="M21" i="10"/>
  <c r="M25" i="10"/>
  <c r="M29" i="10"/>
  <c r="M33" i="10"/>
  <c r="M37" i="10"/>
  <c r="M41" i="10"/>
  <c r="M45" i="10"/>
  <c r="M49" i="10"/>
  <c r="M53" i="10"/>
  <c r="M57" i="10"/>
  <c r="M61" i="10"/>
  <c r="M65" i="10"/>
  <c r="M69" i="10"/>
  <c r="M12" i="10"/>
  <c r="M15" i="10"/>
  <c r="M10" i="10"/>
  <c r="M13" i="10"/>
  <c r="M23" i="10"/>
  <c r="M27" i="10"/>
  <c r="M31" i="10"/>
  <c r="M35" i="10"/>
  <c r="M39" i="10"/>
  <c r="M43" i="10"/>
  <c r="M47" i="10"/>
  <c r="M51" i="10"/>
  <c r="M55" i="10"/>
  <c r="M59" i="10"/>
  <c r="M63" i="10"/>
  <c r="M67" i="10"/>
  <c r="M11" i="10"/>
  <c r="M16" i="10"/>
  <c r="L19" i="10"/>
  <c r="M19" i="10"/>
  <c r="B72" i="10"/>
  <c r="Z56" i="12"/>
  <c r="Z57" i="12"/>
  <c r="Z58" i="12"/>
  <c r="Z59" i="12"/>
  <c r="Z60" i="12"/>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Z52" i="12" l="1"/>
  <c r="Z53" i="12"/>
  <c r="Z54" i="12"/>
  <c r="Z55" i="12"/>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11" i="12"/>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Y11" i="3" l="1"/>
  <c r="A12" i="3" l="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I26" i="10" l="1"/>
  <c r="I50" i="10"/>
  <c r="I33" i="10"/>
  <c r="I10" i="10"/>
  <c r="I43" i="10"/>
  <c r="I45" i="10"/>
  <c r="I22" i="10"/>
  <c r="I30" i="10"/>
  <c r="I38" i="10"/>
  <c r="I46" i="10"/>
  <c r="I54" i="10"/>
  <c r="I62" i="10"/>
  <c r="I70" i="10"/>
  <c r="I17" i="10"/>
  <c r="I49" i="10"/>
  <c r="I23" i="10"/>
  <c r="I55" i="10"/>
  <c r="I21" i="10"/>
  <c r="I53" i="10"/>
  <c r="I27" i="10"/>
  <c r="I59" i="10"/>
  <c r="I24" i="10"/>
  <c r="I32" i="10"/>
  <c r="I40" i="10"/>
  <c r="I48" i="10"/>
  <c r="I56" i="10"/>
  <c r="I64" i="10"/>
  <c r="I11" i="10"/>
  <c r="I25" i="10"/>
  <c r="I57" i="10"/>
  <c r="I31" i="10"/>
  <c r="I63" i="10"/>
  <c r="I29" i="10"/>
  <c r="I61" i="10"/>
  <c r="I35" i="10"/>
  <c r="I67" i="10"/>
  <c r="I34" i="10"/>
  <c r="I42" i="10"/>
  <c r="I58" i="10"/>
  <c r="I66" i="10"/>
  <c r="I13" i="10"/>
  <c r="I65" i="10"/>
  <c r="I39" i="10"/>
  <c r="I37" i="10"/>
  <c r="I69" i="10"/>
  <c r="I14" i="10"/>
  <c r="I28" i="10"/>
  <c r="I36" i="10"/>
  <c r="I44" i="10"/>
  <c r="I52" i="10"/>
  <c r="I60" i="10"/>
  <c r="I68" i="10"/>
  <c r="I15" i="10"/>
  <c r="I41" i="10"/>
  <c r="I12" i="10"/>
  <c r="I47" i="10"/>
  <c r="I18" i="10"/>
  <c r="I16" i="10"/>
  <c r="I51" i="10"/>
  <c r="J22" i="10"/>
  <c r="J38" i="10"/>
  <c r="J54" i="10"/>
  <c r="J70" i="10"/>
  <c r="J28" i="10"/>
  <c r="J44" i="10"/>
  <c r="J60" i="10"/>
  <c r="J15" i="10"/>
  <c r="J34" i="10"/>
  <c r="J50" i="10"/>
  <c r="J66" i="10"/>
  <c r="J21" i="10"/>
  <c r="J37" i="10"/>
  <c r="J53" i="10"/>
  <c r="J69" i="10"/>
  <c r="J27" i="10"/>
  <c r="J14" i="10"/>
  <c r="J23" i="10"/>
  <c r="J10" i="10"/>
  <c r="J56" i="10"/>
  <c r="J30" i="10"/>
  <c r="J46" i="10"/>
  <c r="J62" i="10"/>
  <c r="J17" i="10"/>
  <c r="J36" i="10"/>
  <c r="J52" i="10"/>
  <c r="J68" i="10"/>
  <c r="J26" i="10"/>
  <c r="J42" i="10"/>
  <c r="J58" i="10"/>
  <c r="J13" i="10"/>
  <c r="J29" i="10"/>
  <c r="J45" i="10"/>
  <c r="J61" i="10"/>
  <c r="J16" i="10"/>
  <c r="J35" i="10"/>
  <c r="J51" i="10"/>
  <c r="J67" i="10"/>
  <c r="J25" i="10"/>
  <c r="J41" i="10"/>
  <c r="J57" i="10"/>
  <c r="J12" i="10"/>
  <c r="J31" i="10"/>
  <c r="J47" i="10"/>
  <c r="J63" i="10"/>
  <c r="J18" i="10"/>
  <c r="J32" i="10"/>
  <c r="J48" i="10"/>
  <c r="J64" i="10"/>
  <c r="J43" i="10"/>
  <c r="J59" i="10"/>
  <c r="J33" i="10"/>
  <c r="J49" i="10"/>
  <c r="J65" i="10"/>
  <c r="J39" i="10"/>
  <c r="J55" i="10"/>
  <c r="J24" i="10"/>
  <c r="J40" i="10"/>
  <c r="J11" i="10"/>
  <c r="I20" i="10"/>
  <c r="J20" i="10"/>
  <c r="I9" i="10"/>
  <c r="W6" i="12"/>
  <c r="W7" i="12"/>
  <c r="W8" i="12"/>
  <c r="W9"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G6" i="11"/>
  <c r="H6" i="11"/>
  <c r="I6" i="11"/>
  <c r="J6" i="11"/>
  <c r="G7" i="11"/>
  <c r="H7" i="11"/>
  <c r="I7" i="11"/>
  <c r="J7" i="11"/>
  <c r="G8" i="11"/>
  <c r="H8" i="11"/>
  <c r="I8" i="11"/>
  <c r="J8" i="11"/>
  <c r="G9" i="11"/>
  <c r="H9" i="11"/>
  <c r="I9" i="11"/>
  <c r="J9" i="11"/>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7"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P9" i="3"/>
  <c r="O9" i="3"/>
  <c r="P8" i="3"/>
  <c r="O8" i="3"/>
  <c r="P7" i="3"/>
  <c r="O7" i="3"/>
  <c r="P6" i="3"/>
  <c r="O6" i="3"/>
  <c r="Q9" i="3"/>
  <c r="R6" i="3"/>
  <c r="Q6" i="3"/>
  <c r="Q7" i="3"/>
  <c r="R7" i="3"/>
  <c r="Q8" i="3"/>
  <c r="R8" i="3"/>
  <c r="R9" i="3"/>
  <c r="G6" i="9"/>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K32" i="10" l="1"/>
  <c r="K67" i="10"/>
  <c r="K35" i="10"/>
  <c r="K43" i="10"/>
  <c r="I71" i="10"/>
  <c r="K66" i="10"/>
  <c r="K65" i="10"/>
  <c r="K53" i="10"/>
  <c r="K30" i="10"/>
  <c r="K24" i="10"/>
  <c r="K36" i="10"/>
  <c r="K62" i="10"/>
  <c r="K50" i="10"/>
  <c r="K27" i="10"/>
  <c r="K25" i="10"/>
  <c r="K42" i="10"/>
  <c r="K69" i="10"/>
  <c r="K51" i="10"/>
  <c r="K70" i="10"/>
  <c r="K23" i="10"/>
  <c r="K10" i="10"/>
  <c r="K60" i="10"/>
  <c r="K31" i="10"/>
  <c r="K41" i="10"/>
  <c r="K48" i="10"/>
  <c r="K21" i="10"/>
  <c r="K64" i="10"/>
  <c r="K55" i="10"/>
  <c r="K63" i="10"/>
  <c r="K18" i="10"/>
  <c r="K33" i="10"/>
  <c r="K28" i="10"/>
  <c r="K14" i="10"/>
  <c r="K61" i="10"/>
  <c r="K37" i="10"/>
  <c r="K46" i="10"/>
  <c r="K11" i="10"/>
  <c r="K56" i="10"/>
  <c r="K34" i="10"/>
  <c r="K20" i="10"/>
  <c r="K45" i="10"/>
  <c r="K58" i="10"/>
  <c r="K17" i="10"/>
  <c r="K57" i="10"/>
  <c r="K40" i="10"/>
  <c r="K16" i="10"/>
  <c r="K49" i="10"/>
  <c r="K38" i="10"/>
  <c r="K22" i="10"/>
  <c r="K12" i="10"/>
  <c r="K59" i="10"/>
  <c r="K52" i="10"/>
  <c r="K13" i="10"/>
  <c r="K39" i="10"/>
  <c r="K29" i="10"/>
  <c r="K15" i="10"/>
  <c r="K68" i="10"/>
  <c r="K44" i="10"/>
  <c r="K47" i="10"/>
  <c r="K54" i="10"/>
  <c r="K26" i="10"/>
  <c r="M9" i="10"/>
  <c r="J9" i="10"/>
  <c r="L9" i="10"/>
  <c r="N32" i="10" l="1"/>
  <c r="O32" i="10"/>
  <c r="N67" i="10"/>
  <c r="O67" i="10"/>
  <c r="N35" i="10"/>
  <c r="O35" i="10"/>
  <c r="N43" i="10"/>
  <c r="O43" i="10"/>
  <c r="N16" i="10"/>
  <c r="O65" i="10"/>
  <c r="N69" i="10"/>
  <c r="N65" i="10"/>
  <c r="O19" i="10"/>
  <c r="N46" i="10"/>
  <c r="N68" i="10"/>
  <c r="N41" i="10"/>
  <c r="N58" i="10"/>
  <c r="N51" i="10"/>
  <c r="N38" i="10"/>
  <c r="N37" i="10"/>
  <c r="N62" i="10"/>
  <c r="N17" i="10"/>
  <c r="N44" i="10"/>
  <c r="N19" i="10"/>
  <c r="N53" i="10"/>
  <c r="O53" i="10"/>
  <c r="N64" i="10"/>
  <c r="N15" i="10"/>
  <c r="N12" i="10"/>
  <c r="N22" i="10"/>
  <c r="N28" i="10"/>
  <c r="N45" i="10"/>
  <c r="N55" i="10"/>
  <c r="N48" i="10"/>
  <c r="N11" i="10"/>
  <c r="N30" i="10"/>
  <c r="N25" i="10"/>
  <c r="N57" i="10"/>
  <c r="N50" i="10"/>
  <c r="N34" i="10"/>
  <c r="N52" i="10"/>
  <c r="O23" i="10"/>
  <c r="O36" i="10"/>
  <c r="O56" i="10"/>
  <c r="O55" i="10"/>
  <c r="O48" i="10"/>
  <c r="O62" i="10"/>
  <c r="O41" i="10"/>
  <c r="O40" i="10"/>
  <c r="O18" i="10"/>
  <c r="O29" i="10"/>
  <c r="O25" i="10"/>
  <c r="O66" i="10"/>
  <c r="O49" i="10"/>
  <c r="O31" i="10"/>
  <c r="O13" i="10"/>
  <c r="O52" i="10"/>
  <c r="O39" i="10"/>
  <c r="O20" i="10"/>
  <c r="O15" i="10"/>
  <c r="N14" i="10"/>
  <c r="N40" i="10"/>
  <c r="N23" i="10"/>
  <c r="O54" i="10"/>
  <c r="O17" i="10"/>
  <c r="O27" i="10"/>
  <c r="O21" i="10"/>
  <c r="O42" i="10"/>
  <c r="O44" i="10"/>
  <c r="O24" i="10"/>
  <c r="O61" i="10"/>
  <c r="O60" i="10"/>
  <c r="O46" i="10"/>
  <c r="O26" i="10"/>
  <c r="O58" i="10"/>
  <c r="O38" i="10"/>
  <c r="O12" i="10"/>
  <c r="O33" i="10"/>
  <c r="O69" i="10"/>
  <c r="O16" i="10"/>
  <c r="O34" i="10"/>
  <c r="O57" i="10"/>
  <c r="O45" i="10"/>
  <c r="O28" i="10"/>
  <c r="O64" i="10"/>
  <c r="O50" i="10"/>
  <c r="N27" i="10"/>
  <c r="N24" i="10"/>
  <c r="N60" i="10"/>
  <c r="N56" i="10"/>
  <c r="N59" i="10"/>
  <c r="N21" i="10"/>
  <c r="N42" i="10"/>
  <c r="N33" i="10"/>
  <c r="N29" i="10"/>
  <c r="N70" i="10"/>
  <c r="N49" i="10"/>
  <c r="N13" i="10"/>
  <c r="N66" i="10"/>
  <c r="N63" i="10"/>
  <c r="N39" i="10"/>
  <c r="N61" i="10"/>
  <c r="N47" i="10"/>
  <c r="N54" i="10"/>
  <c r="N20" i="10"/>
  <c r="N10" i="10"/>
  <c r="N26" i="10"/>
  <c r="N31" i="10"/>
  <c r="N36" i="10"/>
  <c r="O30" i="10"/>
  <c r="O47" i="10"/>
  <c r="O68" i="10"/>
  <c r="O59" i="10"/>
  <c r="O22" i="10"/>
  <c r="O11" i="10"/>
  <c r="O37" i="10"/>
  <c r="O14" i="10"/>
  <c r="O63" i="10"/>
  <c r="O10" i="10"/>
  <c r="O70" i="10"/>
  <c r="O51" i="10"/>
  <c r="L71" i="10"/>
  <c r="O9" i="10"/>
  <c r="N9" i="10"/>
  <c r="K9" i="10"/>
  <c r="J71" i="10"/>
  <c r="M71" i="10"/>
  <c r="O71" i="10" l="1"/>
  <c r="N71" i="10"/>
  <c r="K7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300-000001000000}">
      <text>
        <r>
          <rPr>
            <sz val="8"/>
            <color indexed="81"/>
            <rFont val="Tahoma"/>
            <family val="2"/>
          </rPr>
          <t xml:space="preserve">PROMEDIO DEL GRUPO SELECCIONADO ABAJO SEGUN LOS CRITERIOS DEFINIDOS
</t>
        </r>
      </text>
    </comment>
    <comment ref="E7" authorId="0" shapeId="0" xr:uid="{00000000-0006-0000-0300-000002000000}">
      <text>
        <r>
          <rPr>
            <sz val="8"/>
            <color indexed="81"/>
            <rFont val="Tahoma"/>
            <family val="2"/>
          </rPr>
          <t xml:space="preserve">NUMERO DE ANIMALES EN EL GRUPO SELECCIONADO ABAJO SEGUN LOS CRITERIOS DEFINIDOS
</t>
        </r>
      </text>
    </comment>
    <comment ref="E8" authorId="0" shapeId="0" xr:uid="{00000000-0006-0000-0300-000003000000}">
      <text>
        <r>
          <rPr>
            <sz val="8"/>
            <color indexed="81"/>
            <rFont val="Tahoma"/>
            <family val="2"/>
          </rPr>
          <t xml:space="preserve">VALOR MINIMO ENTRE EL  GRUPO SELECCIONADO ABAJO SEGUN LOS CRITERIOS DEFINIDOS
</t>
        </r>
      </text>
    </comment>
    <comment ref="E9" authorId="0" shapeId="0" xr:uid="{00000000-0006-0000-0300-000004000000}">
      <text>
        <r>
          <rPr>
            <sz val="8"/>
            <color indexed="81"/>
            <rFont val="Tahoma"/>
            <family val="2"/>
          </rPr>
          <t xml:space="preserve">VALOR MAXIMO ENTRE EL  GRUPO SELECCIONADO ABAJO SEGUN LOS CRITERIOS DEFINIDOS
</t>
        </r>
      </text>
    </comment>
    <comment ref="B10" authorId="0" shapeId="0" xr:uid="{00000000-0006-0000-0300-000005000000}">
      <text>
        <r>
          <rPr>
            <b/>
            <sz val="8"/>
            <color indexed="81"/>
            <rFont val="Tahoma"/>
            <family val="2"/>
          </rPr>
          <t xml:space="preserve"> Código de la finca </t>
        </r>
      </text>
    </comment>
    <comment ref="C10" authorId="0" shapeId="0" xr:uid="{00000000-0006-0000-0300-000006000000}">
      <text>
        <r>
          <rPr>
            <b/>
            <sz val="8"/>
            <color indexed="81"/>
            <rFont val="Tahoma"/>
            <family val="2"/>
          </rPr>
          <t>Código de Registro Genealógico</t>
        </r>
        <r>
          <rPr>
            <sz val="8"/>
            <color indexed="81"/>
            <rFont val="Tahoma"/>
            <family val="2"/>
          </rPr>
          <t xml:space="preserve">
</t>
        </r>
      </text>
    </comment>
    <comment ref="D10" authorId="0" shapeId="0" xr:uid="{00000000-0006-0000-03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300-000008000000}">
      <text>
        <r>
          <rPr>
            <b/>
            <sz val="8"/>
            <color indexed="81"/>
            <rFont val="Tahoma"/>
            <family val="2"/>
          </rPr>
          <t>Fecha de Nacimiento de la vaca</t>
        </r>
      </text>
    </comment>
    <comment ref="F10" authorId="0" shapeId="0" xr:uid="{00000000-0006-0000-03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3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3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300-00000C000000}">
      <text>
        <r>
          <rPr>
            <b/>
            <sz val="8"/>
            <color indexed="81"/>
            <rFont val="Tahoma"/>
            <family val="2"/>
          </rPr>
          <t xml:space="preserve"> Número de lactancias (parciales o totales) que contribuyeron a la presente evaluación</t>
        </r>
      </text>
    </comment>
    <comment ref="J10" authorId="0" shapeId="0" xr:uid="{00000000-0006-0000-03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400-000001000000}">
      <text>
        <r>
          <rPr>
            <sz val="8"/>
            <color indexed="81"/>
            <rFont val="Tahoma"/>
            <family val="2"/>
          </rPr>
          <t xml:space="preserve">PROMEDIO DEL GRUPO SELECCIONADO ABAJO SEGUN LOS CRITERIOS DEFINIDOS
</t>
        </r>
      </text>
    </comment>
    <comment ref="E7" authorId="0" shapeId="0" xr:uid="{00000000-0006-0000-0400-000002000000}">
      <text>
        <r>
          <rPr>
            <sz val="8"/>
            <color indexed="81"/>
            <rFont val="Tahoma"/>
            <family val="2"/>
          </rPr>
          <t xml:space="preserve">NUMERO DE ANIMALES EN EL GRUPO SELECCIONADO ABAJO SEGUN LOS CRITERIOS DEFINIDOS
</t>
        </r>
      </text>
    </comment>
    <comment ref="E8" authorId="0" shapeId="0" xr:uid="{00000000-0006-0000-0400-000003000000}">
      <text>
        <r>
          <rPr>
            <sz val="8"/>
            <color indexed="81"/>
            <rFont val="Tahoma"/>
            <family val="2"/>
          </rPr>
          <t xml:space="preserve">VALOR MINIMO ENTRE EL  GRUPO SELECCIONADO ABAJO SEGUN LOS CRITERIOS DEFINIDOS
</t>
        </r>
      </text>
    </comment>
    <comment ref="E9" authorId="0" shapeId="0" xr:uid="{00000000-0006-0000-0400-000004000000}">
      <text>
        <r>
          <rPr>
            <sz val="8"/>
            <color indexed="81"/>
            <rFont val="Tahoma"/>
            <family val="2"/>
          </rPr>
          <t xml:space="preserve">VALOR MAXIMO ENTRE EL  GRUPO SELECCIONADO ABAJO SEGUN LOS CRITERIOS DEFINIDOS
</t>
        </r>
      </text>
    </comment>
    <comment ref="B10" authorId="0" shapeId="0" xr:uid="{00000000-0006-0000-0400-000005000000}">
      <text>
        <r>
          <rPr>
            <b/>
            <sz val="8"/>
            <color indexed="81"/>
            <rFont val="Tahoma"/>
            <family val="2"/>
          </rPr>
          <t xml:space="preserve"> Código de la finca </t>
        </r>
      </text>
    </comment>
    <comment ref="C10" authorId="0" shapeId="0" xr:uid="{00000000-0006-0000-0400-000006000000}">
      <text>
        <r>
          <rPr>
            <b/>
            <sz val="8"/>
            <color indexed="81"/>
            <rFont val="Tahoma"/>
            <family val="2"/>
          </rPr>
          <t>Código de Registro Genealógico</t>
        </r>
        <r>
          <rPr>
            <sz val="8"/>
            <color indexed="81"/>
            <rFont val="Tahoma"/>
            <family val="2"/>
          </rPr>
          <t xml:space="preserve">
</t>
        </r>
      </text>
    </comment>
    <comment ref="D10" authorId="0" shapeId="0" xr:uid="{00000000-0006-0000-04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400-000008000000}">
      <text>
        <r>
          <rPr>
            <b/>
            <sz val="8"/>
            <color indexed="81"/>
            <rFont val="Tahoma"/>
            <family val="2"/>
          </rPr>
          <t>Fecha de Nacimiento de la vaca</t>
        </r>
      </text>
    </comment>
    <comment ref="F10" authorId="0" shapeId="0" xr:uid="{00000000-0006-0000-04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4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4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4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400-00000D000000}">
      <text>
        <r>
          <rPr>
            <b/>
            <sz val="8"/>
            <color indexed="81"/>
            <rFont val="Tahoma"/>
            <family val="2"/>
          </rPr>
          <t xml:space="preserve"> Número de lactancias (parciales o totales) que contribuyeron a la presente evaluación</t>
        </r>
      </text>
    </comment>
    <comment ref="K10" authorId="0" shapeId="0" xr:uid="{00000000-0006-0000-04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4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4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4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4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4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4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400-000015000000}">
      <text>
        <r>
          <rPr>
            <sz val="8"/>
            <color indexed="81"/>
            <rFont val="Tahoma"/>
            <family val="2"/>
          </rPr>
          <t xml:space="preserve">% de confiabilidad (promedio para vacas nacidas este año)
Rango: 0 a 100
</t>
        </r>
      </text>
    </comment>
    <comment ref="S10" authorId="0" shapeId="0" xr:uid="{00000000-0006-0000-04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4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4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4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4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500-000001000000}">
      <text>
        <r>
          <rPr>
            <sz val="8"/>
            <color indexed="81"/>
            <rFont val="Tahoma"/>
            <family val="2"/>
          </rPr>
          <t xml:space="preserve">PROMEDIO DEL GRUPO SELECCIONADO ABAJO SEGUN LOS CRITERIOS DEFINIDOS
</t>
        </r>
      </text>
    </comment>
    <comment ref="E7" authorId="0" shapeId="0" xr:uid="{00000000-0006-0000-0500-000002000000}">
      <text>
        <r>
          <rPr>
            <sz val="8"/>
            <color indexed="81"/>
            <rFont val="Tahoma"/>
            <family val="2"/>
          </rPr>
          <t xml:space="preserve">NUMERO DE ANIMALES EN EL GRUPO SELECCIONADO ABAJO SEGUN LOS CRITERIOS DEFINIDOS
</t>
        </r>
      </text>
    </comment>
    <comment ref="E8" authorId="0" shapeId="0" xr:uid="{00000000-0006-0000-0500-000003000000}">
      <text>
        <r>
          <rPr>
            <sz val="8"/>
            <color indexed="81"/>
            <rFont val="Tahoma"/>
            <family val="2"/>
          </rPr>
          <t xml:space="preserve">VALOR MINIMO ENTRE EL  GRUPO SELECCIONADO ABAJO SEGUN LOS CRITERIOS DEFINIDOS
</t>
        </r>
      </text>
    </comment>
    <comment ref="E9" authorId="0" shapeId="0" xr:uid="{00000000-0006-0000-0500-000004000000}">
      <text>
        <r>
          <rPr>
            <sz val="8"/>
            <color indexed="81"/>
            <rFont val="Tahoma"/>
            <family val="2"/>
          </rPr>
          <t xml:space="preserve">VALOR MAXIMO ENTRE EL  GRUPO SELECCIONADO ABAJO SEGUN LOS CRITERIOS DEFINIDOS
</t>
        </r>
      </text>
    </comment>
    <comment ref="B10" authorId="0" shapeId="0" xr:uid="{00000000-0006-0000-0500-000005000000}">
      <text>
        <r>
          <rPr>
            <b/>
            <sz val="8"/>
            <color indexed="81"/>
            <rFont val="Tahoma"/>
            <family val="2"/>
          </rPr>
          <t xml:space="preserve"> Código de la finca </t>
        </r>
      </text>
    </comment>
    <comment ref="C10" authorId="0" shapeId="0" xr:uid="{00000000-0006-0000-0500-000006000000}">
      <text>
        <r>
          <rPr>
            <b/>
            <sz val="8"/>
            <color indexed="81"/>
            <rFont val="Tahoma"/>
            <family val="2"/>
          </rPr>
          <t>Código de Registro Genealógico</t>
        </r>
        <r>
          <rPr>
            <sz val="8"/>
            <color indexed="81"/>
            <rFont val="Tahoma"/>
            <family val="2"/>
          </rPr>
          <t xml:space="preserve">
</t>
        </r>
      </text>
    </comment>
    <comment ref="D10" authorId="0" shapeId="0" xr:uid="{00000000-0006-0000-05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500-000008000000}">
      <text>
        <r>
          <rPr>
            <b/>
            <sz val="8"/>
            <color indexed="81"/>
            <rFont val="Tahoma"/>
            <family val="2"/>
          </rPr>
          <t>Fecha de Nacimiento de la vaca</t>
        </r>
      </text>
    </comment>
    <comment ref="F10" authorId="0" shapeId="0" xr:uid="{00000000-0006-0000-05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5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500-00000B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shapeId="0" xr:uid="{00000000-0006-0000-0500-00000C000000}">
      <text>
        <r>
          <rPr>
            <b/>
            <sz val="8"/>
            <color indexed="81"/>
            <rFont val="Tahoma"/>
            <family val="2"/>
          </rPr>
          <t xml:space="preserve"> Número de lactancias (parciales o totales) que contribuyeron a la presente evaluación</t>
        </r>
      </text>
    </comment>
    <comment ref="J10" authorId="0" shapeId="0" xr:uid="{00000000-0006-0000-0500-00000D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E6" authorId="0" shapeId="0" xr:uid="{00000000-0006-0000-0600-000001000000}">
      <text>
        <r>
          <rPr>
            <sz val="8"/>
            <color indexed="81"/>
            <rFont val="Tahoma"/>
            <family val="2"/>
          </rPr>
          <t xml:space="preserve">PROMEDIO DEL GRUPO SELECCIONADO ABAJO SEGUN LOS CRITERIOS DEFINIDOS
</t>
        </r>
      </text>
    </comment>
    <comment ref="E7" authorId="0" shapeId="0" xr:uid="{00000000-0006-0000-0600-000002000000}">
      <text>
        <r>
          <rPr>
            <sz val="8"/>
            <color indexed="81"/>
            <rFont val="Tahoma"/>
            <family val="2"/>
          </rPr>
          <t xml:space="preserve">NUMERO DE ANIMALES EN EL GRUPO SELECCIONADO ABAJO SEGUN LOS CRITERIOS DEFINIDOS
</t>
        </r>
      </text>
    </comment>
    <comment ref="E8" authorId="0" shapeId="0" xr:uid="{00000000-0006-0000-0600-000003000000}">
      <text>
        <r>
          <rPr>
            <sz val="8"/>
            <color indexed="81"/>
            <rFont val="Tahoma"/>
            <family val="2"/>
          </rPr>
          <t xml:space="preserve">VALOR MINIMO ENTRE EL  GRUPO SELECCIONADO ABAJO SEGUN LOS CRITERIOS DEFINIDOS
</t>
        </r>
      </text>
    </comment>
    <comment ref="E9" authorId="0" shapeId="0" xr:uid="{00000000-0006-0000-0600-000004000000}">
      <text>
        <r>
          <rPr>
            <sz val="8"/>
            <color indexed="81"/>
            <rFont val="Tahoma"/>
            <family val="2"/>
          </rPr>
          <t xml:space="preserve">VALOR MAXIMO ENTRE EL  GRUPO SELECCIONADO ABAJO SEGUN LOS CRITERIOS DEFINIDOS
</t>
        </r>
      </text>
    </comment>
    <comment ref="B10" authorId="0" shapeId="0" xr:uid="{00000000-0006-0000-0600-000005000000}">
      <text>
        <r>
          <rPr>
            <b/>
            <sz val="8"/>
            <color indexed="81"/>
            <rFont val="Tahoma"/>
            <family val="2"/>
          </rPr>
          <t xml:space="preserve"> Código de la finca </t>
        </r>
      </text>
    </comment>
    <comment ref="C10" authorId="0" shapeId="0" xr:uid="{00000000-0006-0000-0600-000006000000}">
      <text>
        <r>
          <rPr>
            <b/>
            <sz val="8"/>
            <color indexed="81"/>
            <rFont val="Tahoma"/>
            <family val="2"/>
          </rPr>
          <t>Código de Registro Genealógico</t>
        </r>
        <r>
          <rPr>
            <sz val="8"/>
            <color indexed="81"/>
            <rFont val="Tahoma"/>
            <family val="2"/>
          </rPr>
          <t xml:space="preserve">
</t>
        </r>
      </text>
    </comment>
    <comment ref="D10" authorId="0" shapeId="0" xr:uid="{00000000-0006-0000-0600-00000700000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shapeId="0" xr:uid="{00000000-0006-0000-0600-000008000000}">
      <text>
        <r>
          <rPr>
            <b/>
            <sz val="8"/>
            <color indexed="81"/>
            <rFont val="Tahoma"/>
            <family val="2"/>
          </rPr>
          <t>Fecha de Nacimiento de la vaca</t>
        </r>
      </text>
    </comment>
    <comment ref="F10" authorId="0" shapeId="0" xr:uid="{00000000-0006-0000-0600-00000900000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shapeId="0" xr:uid="{00000000-0006-0000-0600-00000A00000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shapeId="0" xr:uid="{00000000-0006-0000-0600-00000B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shapeId="0" xr:uid="{00000000-0006-0000-0600-00000C00000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shapeId="0" xr:uid="{00000000-0006-0000-0600-00000D000000}">
      <text>
        <r>
          <rPr>
            <b/>
            <sz val="8"/>
            <color indexed="81"/>
            <rFont val="Tahoma"/>
            <family val="2"/>
          </rPr>
          <t xml:space="preserve"> Número de lactancias (parciales o totales) que contribuyeron a la presente evaluación</t>
        </r>
      </text>
    </comment>
    <comment ref="K10" authorId="0" shapeId="0" xr:uid="{00000000-0006-0000-0600-00000E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shapeId="0" xr:uid="{00000000-0006-0000-0600-00000F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shapeId="0" xr:uid="{00000000-0006-0000-0600-000010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shapeId="0" xr:uid="{00000000-0006-0000-0600-000011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shapeId="0" xr:uid="{00000000-0006-0000-0600-00001200000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shapeId="0" xr:uid="{00000000-0006-0000-0600-00001300000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shapeId="0" xr:uid="{00000000-0006-0000-0600-000014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shapeId="0" xr:uid="{00000000-0006-0000-0600-000015000000}">
      <text>
        <r>
          <rPr>
            <sz val="8"/>
            <color indexed="81"/>
            <rFont val="Tahoma"/>
            <family val="2"/>
          </rPr>
          <t xml:space="preserve">% de confiabilidad (promedio para vacas nacidas este año)
Rango: 0 a 100
</t>
        </r>
      </text>
    </comment>
    <comment ref="S10" authorId="0" shapeId="0" xr:uid="{00000000-0006-0000-0600-00001600000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shapeId="0" xr:uid="{00000000-0006-0000-0600-000017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shapeId="0" xr:uid="{00000000-0006-0000-0600-00001800000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shapeId="0" xr:uid="{00000000-0006-0000-0600-00001900000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shapeId="0" xr:uid="{00000000-0006-0000-0600-00001A00000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BVL</author>
    <author>REV</author>
  </authors>
  <commentList>
    <comment ref="C8" authorId="0" shapeId="0" xr:uid="{00000000-0006-0000-0700-00000100000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9" authorId="0" shapeId="0" xr:uid="{00000000-0006-0000-0700-000002000000}">
      <text>
        <r>
          <rPr>
            <b/>
            <sz val="9"/>
            <color indexed="81"/>
            <rFont val="Tahoma"/>
            <family val="2"/>
          </rPr>
          <t>BVL:</t>
        </r>
        <r>
          <rPr>
            <sz val="9"/>
            <color indexed="81"/>
            <rFont val="Tahoma"/>
            <family val="2"/>
          </rPr>
          <t xml:space="preserve">
ACTUALIZAR CON BASE EN LA SALIDA DEL PROGRAMA 2 Y DEL ARCHIVO fincaseliteact.csv/ 
directorio output</t>
        </r>
      </text>
    </comment>
    <comment ref="B18" authorId="0" shapeId="0" xr:uid="{5970DF3C-DC49-4754-84B2-32592844ECCC}">
      <text>
        <r>
          <rPr>
            <b/>
            <sz val="9"/>
            <color indexed="81"/>
            <rFont val="Tahoma"/>
            <family val="2"/>
          </rPr>
          <t>BVL:</t>
        </r>
        <r>
          <rPr>
            <sz val="9"/>
            <color indexed="81"/>
            <rFont val="Tahoma"/>
            <family val="2"/>
          </rPr>
          <t xml:space="preserve">
ES CORRECTO .. LA FINCA RANCHO VERDE TIENE ANIMALES HOLSTEIN Y JERSEY </t>
        </r>
      </text>
    </comment>
    <comment ref="C19" authorId="1" shapeId="0" xr:uid="{E1C0CD24-9E8B-45AF-839B-6F05CC0F8423}">
      <text>
        <r>
          <rPr>
            <b/>
            <sz val="9"/>
            <color indexed="81"/>
            <rFont val="Tahoma"/>
            <family val="2"/>
          </rPr>
          <t>REV:</t>
        </r>
        <r>
          <rPr>
            <sz val="9"/>
            <color indexed="81"/>
            <rFont val="Tahoma"/>
            <family val="2"/>
          </rPr>
          <t xml:space="preserve">
cambio en 21/09
</t>
        </r>
      </text>
    </comment>
    <comment ref="C30" authorId="1" shapeId="0" xr:uid="{66B84540-87E5-4A20-AEA8-9AC0AC80D8E1}">
      <text>
        <r>
          <rPr>
            <b/>
            <sz val="9"/>
            <color indexed="81"/>
            <rFont val="Tahoma"/>
            <family val="2"/>
          </rPr>
          <t>REV:</t>
        </r>
        <r>
          <rPr>
            <sz val="9"/>
            <color indexed="81"/>
            <rFont val="Tahoma"/>
            <family val="2"/>
          </rPr>
          <t xml:space="preserve">
CAMBIO 21/09</t>
        </r>
      </text>
    </comment>
    <comment ref="C35" authorId="1" shapeId="0" xr:uid="{D57B4255-6A78-4853-ADAB-EAFD50C67B2E}">
      <text>
        <r>
          <rPr>
            <b/>
            <sz val="9"/>
            <color indexed="81"/>
            <rFont val="Tahoma"/>
            <family val="2"/>
          </rPr>
          <t>REV:</t>
        </r>
        <r>
          <rPr>
            <sz val="9"/>
            <color indexed="81"/>
            <rFont val="Tahoma"/>
            <family val="2"/>
          </rPr>
          <t xml:space="preserve">
CAMBIO 21/09</t>
        </r>
      </text>
    </comment>
    <comment ref="C63" authorId="0" shapeId="0" xr:uid="{00000000-0006-0000-0700-000003000000}">
      <text>
        <r>
          <rPr>
            <b/>
            <sz val="9"/>
            <color indexed="81"/>
            <rFont val="Tahoma"/>
            <family val="2"/>
          </rPr>
          <t>BVL:</t>
        </r>
        <r>
          <rPr>
            <sz val="9"/>
            <color indexed="81"/>
            <rFont val="Tahoma"/>
            <family val="2"/>
          </rPr>
          <t xml:space="preserve">
ANTES 490016 y 3870014</t>
        </r>
      </text>
    </comment>
    <comment ref="C69" authorId="0" shapeId="0" xr:uid="{00000000-0006-0000-0700-000004000000}">
      <text>
        <r>
          <rPr>
            <b/>
            <sz val="9"/>
            <color indexed="81"/>
            <rFont val="Tahoma"/>
            <family val="2"/>
          </rPr>
          <t>BVL:</t>
        </r>
        <r>
          <rPr>
            <sz val="9"/>
            <color indexed="81"/>
            <rFont val="Tahoma"/>
            <family val="2"/>
          </rPr>
          <t xml:space="preserve">
ANTES 1690001</t>
        </r>
      </text>
    </comment>
  </commentList>
</comments>
</file>

<file path=xl/sharedStrings.xml><?xml version="1.0" encoding="utf-8"?>
<sst xmlns="http://schemas.openxmlformats.org/spreadsheetml/2006/main" count="695" uniqueCount="441">
  <si>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</si>
  <si>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</si>
  <si>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</si>
  <si>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</si>
  <si>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</si>
  <si>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</si>
  <si>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</si>
  <si>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</si>
  <si>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</si>
  <si>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</si>
  <si>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</si>
  <si>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</si>
  <si>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</si>
  <si>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</si>
  <si>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</si>
  <si>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</si>
  <si>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</si>
  <si>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</si>
  <si>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</si>
  <si>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</si>
  <si>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</si>
  <si>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</si>
  <si>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</si>
  <si>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</si>
  <si>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</si>
  <si>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</si>
  <si>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</si>
  <si>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</si>
  <si>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</si>
  <si>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</si>
  <si>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</si>
  <si>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</si>
  <si>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</si>
  <si>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</si>
  <si>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</si>
  <si>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</si>
  <si>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</si>
  <si>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</si>
  <si>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</si>
  <si>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</si>
  <si>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</si>
  <si>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</si>
  <si>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</si>
  <si>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</si>
  <si>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</si>
  <si>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</si>
  <si>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</si>
  <si>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</si>
  <si>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</si>
  <si>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</si>
  <si>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</si>
  <si>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</si>
  <si>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</si>
  <si>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</si>
  <si>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</si>
  <si>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</si>
  <si>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</si>
  <si>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</si>
  <si>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</si>
  <si>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</si>
  <si>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</si>
  <si>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</si>
  <si>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</si>
  <si>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</si>
  <si>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</si>
  <si>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</si>
  <si>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</si>
  <si>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</si>
  <si>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</si>
  <si>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</si>
  <si>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</si>
  <si>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</si>
  <si>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</si>
  <si>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</si>
  <si>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</si>
  <si>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</si>
  <si>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</si>
  <si>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</si>
  <si>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</si>
  <si>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</si>
  <si>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</si>
  <si>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</si>
  <si>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</si>
  <si>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</si>
  <si>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</si>
  <si>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</si>
  <si>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</si>
  <si>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</si>
  <si>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</si>
  <si>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</si>
  <si>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</si>
  <si>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</si>
  <si>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</si>
  <si>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</si>
  <si>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</si>
  <si>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</si>
  <si>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</si>
  <si>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</si>
  <si>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</si>
  <si>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</si>
  <si>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</si>
  <si>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</si>
  <si>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</si>
  <si>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</si>
  <si>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</si>
  <si>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</si>
  <si>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</si>
  <si>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</si>
  <si>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</si>
  <si>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</si>
  <si>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</si>
  <si>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</si>
  <si>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</si>
  <si>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</si>
  <si>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</si>
  <si>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</si>
  <si>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</si>
  <si>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</si>
  <si>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</si>
  <si>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</si>
  <si>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</si>
  <si>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</si>
  <si>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</si>
  <si>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</si>
  <si>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</si>
  <si>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</si>
  <si>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</si>
  <si>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</si>
  <si>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</si>
  <si>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</si>
  <si>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</si>
  <si>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</si>
  <si>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</si>
  <si>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</si>
  <si>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</si>
  <si>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</si>
  <si>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</si>
  <si>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</si>
  <si>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</si>
  <si>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</si>
  <si>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</si>
  <si>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</si>
  <si>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</si>
  <si>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</si>
  <si>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</si>
  <si>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</si>
  <si>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</si>
  <si>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</si>
  <si>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</si>
  <si>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</si>
  <si>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</si>
  <si>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</si>
  <si>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</si>
  <si>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</si>
  <si>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</si>
  <si>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</si>
  <si>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</si>
  <si>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</si>
  <si>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</si>
  <si>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</si>
  <si>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</si>
  <si>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</si>
  <si>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</si>
  <si>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</si>
  <si>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</si>
  <si>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</si>
  <si>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</si>
  <si>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</si>
  <si>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</si>
  <si>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</si>
  <si>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</si>
  <si>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</si>
  <si>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</si>
  <si>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014JE00473</t>
  </si>
  <si>
    <t>HACIENDA LA ILUSION</t>
  </si>
  <si>
    <t>JOSE ALBERTO URGELLES</t>
  </si>
  <si>
    <t>EL ZANJON</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</si>
  <si>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</si>
  <si>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</si>
  <si>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</si>
  <si>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</si>
  <si>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</si>
  <si>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</si>
  <si>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</si>
  <si>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</si>
  <si>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</si>
  <si>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</si>
  <si>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</si>
  <si>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</si>
  <si>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</si>
  <si>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</si>
  <si>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</si>
  <si>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</si>
  <si>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</si>
  <si>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</si>
  <si>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</si>
  <si>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</si>
  <si>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</si>
  <si>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</si>
  <si>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</si>
  <si>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</si>
  <si>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</si>
  <si>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</si>
  <si>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</si>
  <si>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</si>
  <si>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</si>
  <si>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</si>
  <si>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</si>
  <si>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</si>
  <si>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</si>
  <si>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</si>
  <si>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</si>
  <si>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</si>
  <si>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</si>
  <si>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</si>
  <si>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</si>
  <si>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</si>
  <si>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</si>
  <si>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</si>
  <si>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</si>
  <si>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</si>
  <si>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</si>
  <si>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</si>
  <si>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</si>
  <si>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</si>
  <si>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</si>
  <si>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</si>
  <si>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</si>
  <si>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</si>
  <si>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</si>
  <si>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</si>
  <si>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</si>
  <si>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</si>
  <si>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</si>
  <si>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</si>
  <si>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</si>
  <si>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</si>
  <si>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</si>
  <si>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</si>
  <si>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</si>
  <si>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</si>
  <si>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</si>
  <si>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</si>
  <si>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</si>
  <si>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</si>
  <si>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</si>
  <si>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</si>
  <si>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</si>
  <si>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</si>
  <si>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</si>
  <si>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</si>
  <si>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</si>
  <si>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</si>
  <si>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</si>
  <si>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</si>
  <si>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</si>
  <si>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</si>
  <si>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</si>
  <si>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</si>
  <si>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</si>
  <si>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</si>
  <si>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</si>
  <si>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</si>
  <si>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</si>
  <si>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</si>
  <si>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</si>
  <si>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</si>
  <si>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</si>
  <si>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</si>
  <si>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</si>
  <si>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</si>
  <si>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</si>
  <si>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</si>
  <si>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</si>
  <si>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</si>
  <si>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</si>
  <si>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</si>
  <si>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</si>
  <si>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</si>
  <si>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</si>
  <si>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029JE03346</t>
  </si>
  <si>
    <t>HAL</t>
  </si>
  <si>
    <t>JEDNK301</t>
  </si>
  <si>
    <t>007JE01000</t>
  </si>
  <si>
    <t>HACIENDA ALASKA</t>
  </si>
  <si>
    <t>CARLOS PEREZ CENTENO</t>
  </si>
  <si>
    <t>Gtot</t>
  </si>
  <si>
    <t>HACIENDA TERRANOVA</t>
  </si>
  <si>
    <t>RICARDO GURDIAN</t>
  </si>
  <si>
    <t>HTR</t>
  </si>
  <si>
    <t>FINCA LA BONITA</t>
  </si>
  <si>
    <t>FBO</t>
  </si>
  <si>
    <t>HDA LA GEORGINA</t>
  </si>
  <si>
    <t>JORGE GONZALEZ GONZALEZ</t>
  </si>
  <si>
    <t>HLG</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</si>
  <si>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</si>
  <si>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</si>
  <si>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</si>
  <si>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</si>
  <si>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</si>
  <si>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</si>
  <si>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</si>
  <si>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</si>
  <si>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</si>
  <si>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</si>
  <si>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</si>
  <si>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</si>
  <si>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</si>
  <si>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</si>
  <si>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</si>
  <si>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</si>
  <si>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</si>
  <si>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</si>
  <si>
    <t>011HO09497</t>
  </si>
  <si>
    <t>200HO05592</t>
  </si>
  <si>
    <t>014JE00576</t>
  </si>
  <si>
    <t>001JE00711</t>
  </si>
  <si>
    <t>LA JUANITA</t>
  </si>
  <si>
    <t>HACIENDA CHICUA S.A.</t>
  </si>
  <si>
    <t>HCA</t>
  </si>
  <si>
    <t>GABRIEL ANTONIO PANIAGUA LEDEZ</t>
  </si>
  <si>
    <t>GABRIEL PANIAGUA LEDEZMA</t>
  </si>
  <si>
    <t>FINCA XINIA</t>
  </si>
  <si>
    <t>FXG</t>
  </si>
  <si>
    <t>LA FLORY</t>
  </si>
  <si>
    <t>JORGE EDUARDO VARGAS ALFARO</t>
  </si>
  <si>
    <t>FLF</t>
  </si>
  <si>
    <t>XINIA GOMEZ</t>
  </si>
  <si>
    <t>FGP</t>
  </si>
  <si>
    <t>014HO04099</t>
  </si>
  <si>
    <t>HACIENDA RENOLGA S.A.</t>
  </si>
  <si>
    <t>OLGA COZZA DE PICADO</t>
  </si>
  <si>
    <t>REN</t>
  </si>
  <si>
    <t>CAMPO LINDO</t>
  </si>
  <si>
    <t>LUIS DIEGO MONTERO</t>
  </si>
  <si>
    <t>HCL</t>
  </si>
  <si>
    <t>200HO00528</t>
  </si>
  <si>
    <t>HRV</t>
  </si>
  <si>
    <t>HQU</t>
  </si>
  <si>
    <t>QUINTAGUA</t>
  </si>
  <si>
    <t>DANILO CHAVERRI</t>
  </si>
  <si>
    <t>ANA ISABEL ROJAS ZUÑIGA</t>
  </si>
  <si>
    <t>007HO09441</t>
  </si>
  <si>
    <t>007HO09420</t>
  </si>
  <si>
    <t>VACA</t>
  </si>
  <si>
    <t>CHECK</t>
  </si>
  <si>
    <t>007HO11314</t>
  </si>
  <si>
    <t>014HO05560</t>
  </si>
  <si>
    <t>Nubes de La Chonta</t>
  </si>
  <si>
    <t>AGT</t>
  </si>
  <si>
    <t>014HO06809</t>
  </si>
  <si>
    <t>001HO10788</t>
  </si>
  <si>
    <t>007HO11754</t>
  </si>
  <si>
    <t>001HO10471</t>
  </si>
  <si>
    <t>029JE03510</t>
  </si>
  <si>
    <t>HDA RANCHO VERDE JERSEY</t>
  </si>
  <si>
    <t>HDA RANCHO VERDE HOLSTEIN</t>
  </si>
  <si>
    <t>014HO06047</t>
  </si>
  <si>
    <t>029HO13363</t>
  </si>
  <si>
    <t>011HO10017</t>
  </si>
  <si>
    <t>029HO11931</t>
  </si>
  <si>
    <t>007JE01038</t>
  </si>
  <si>
    <t>007JE00860</t>
  </si>
  <si>
    <t>007JE01010</t>
  </si>
  <si>
    <t>007JE00780</t>
  </si>
  <si>
    <t>007JE00886</t>
  </si>
  <si>
    <t>029HO11214</t>
  </si>
  <si>
    <t>014JE00605</t>
  </si>
  <si>
    <t>007JE01221</t>
  </si>
  <si>
    <t>014JE00600</t>
  </si>
  <si>
    <t>014JE00648</t>
  </si>
  <si>
    <t>505JE00121</t>
  </si>
  <si>
    <t>029JE03301</t>
  </si>
  <si>
    <t>007JE00778</t>
  </si>
  <si>
    <t>007JE01206</t>
  </si>
  <si>
    <t>FLT</t>
  </si>
  <si>
    <t>FMA</t>
  </si>
  <si>
    <t>FINCA MANRIQUE ARIAS</t>
  </si>
  <si>
    <t>MANRIQUE ARIAS</t>
  </si>
  <si>
    <r>
      <t>Presente en el hato (</t>
    </r>
    <r>
      <rPr>
        <sz val="11"/>
        <color indexed="10"/>
        <rFont val="Calibri"/>
        <family val="2"/>
      </rPr>
      <t>a la fecha de actualización de la  finca en VAMPP</t>
    </r>
    <r>
      <rPr>
        <sz val="11"/>
        <color indexed="8"/>
        <rFont val="Calibri"/>
        <family val="2"/>
      </rPr>
      <t>) con parto registrado en al menos 2 últimos años</t>
    </r>
  </si>
  <si>
    <t>007HO12195</t>
  </si>
  <si>
    <t>014HO07303</t>
  </si>
  <si>
    <t>001HO11318</t>
  </si>
  <si>
    <t>200HO02792</t>
  </si>
  <si>
    <t>007HO10999</t>
  </si>
  <si>
    <t>007HO12351</t>
  </si>
  <si>
    <t>SAN PABLO</t>
  </si>
  <si>
    <t>JORGE MARIO IVANKOVICH CRUZ</t>
  </si>
  <si>
    <t>FSP</t>
  </si>
  <si>
    <t>011HO09317</t>
  </si>
  <si>
    <t>FIH8710</t>
  </si>
  <si>
    <t>054HO00510</t>
  </si>
  <si>
    <t>014JE00519</t>
  </si>
  <si>
    <t>014JE00662</t>
  </si>
  <si>
    <t>014JE00673</t>
  </si>
  <si>
    <t>007JE00590</t>
  </si>
  <si>
    <t>007JE00738</t>
  </si>
  <si>
    <t>011JE01054</t>
  </si>
  <si>
    <t>007JE01089</t>
  </si>
  <si>
    <t>566HO01199</t>
  </si>
  <si>
    <t>007HO12198</t>
  </si>
  <si>
    <t>001HO10297</t>
  </si>
  <si>
    <t>FLM</t>
  </si>
  <si>
    <t>FINCA LA MINI PLANTON</t>
  </si>
  <si>
    <t>LIGIA CUBERO ARCE</t>
  </si>
  <si>
    <t>007HO08221</t>
  </si>
  <si>
    <t>014HO07822</t>
  </si>
  <si>
    <t>007HO07536</t>
  </si>
  <si>
    <t>FR424166</t>
  </si>
  <si>
    <t>029HO11677</t>
  </si>
  <si>
    <t>029HO11605</t>
  </si>
  <si>
    <t>007HO10506</t>
  </si>
  <si>
    <t>011JE01122</t>
  </si>
  <si>
    <t>014JE00460</t>
  </si>
  <si>
    <t>007JE00855</t>
  </si>
  <si>
    <t>014JE00507</t>
  </si>
  <si>
    <t>**Pegar fincas del archivo fincaselite actual para comparar y agregar las nuevas a la lista</t>
  </si>
  <si>
    <t>007HO11383</t>
  </si>
  <si>
    <t>200HO10256</t>
  </si>
  <si>
    <t>029HO13426</t>
  </si>
  <si>
    <t>GERADO SANABRIA PIRETTI</t>
  </si>
  <si>
    <t>MARIO BLANCO VILLALOBOS</t>
  </si>
  <si>
    <t>LAS TORRES DE PALMIRA</t>
  </si>
  <si>
    <t>ISABEL MARÍA BRAVO DURAN</t>
  </si>
  <si>
    <t>014JE00484</t>
  </si>
  <si>
    <t>200JE00914</t>
  </si>
  <si>
    <t>200JE01025</t>
  </si>
  <si>
    <t>007JE01067</t>
  </si>
  <si>
    <t>FR563040</t>
  </si>
  <si>
    <t>014HO04026</t>
  </si>
  <si>
    <t>007HO12615</t>
  </si>
  <si>
    <t>001HO10738</t>
  </si>
  <si>
    <t>014HO07624</t>
  </si>
  <si>
    <t>182HO00832</t>
  </si>
  <si>
    <t>007HO11752</t>
  </si>
  <si>
    <t>250HO01009</t>
  </si>
  <si>
    <t>250HO01120</t>
  </si>
  <si>
    <t>13839HR</t>
  </si>
  <si>
    <t>007J1067</t>
  </si>
  <si>
    <t>99258</t>
  </si>
  <si>
    <t>109522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</si>
</sst>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00000000"/>
    <numFmt numFmtId="167" formatCode="mmm\-yyyy"/>
    <numFmt numFmtId="168" formatCode="mmmyy"/>
    <numFmt numFmtId="169" formatCode="mmmm\-yyyy"/>
  </numFmts>
  <fonts count="52"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
      <i/>
      <sz val="8"/>
      <color rgb="FFFF0000"/>
      <name val="Trebuchet MS"/>
      <family val="2"/>
    </font>
    <font>
      <sz val="8"/>
      <color theme="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03">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0" fillId="0" borderId="16" xfId="0" applyBorder="1"/>
    <xf numFmtId="0" fontId="0" fillId="0" borderId="17" xfId="0" applyBorder="1"/>
    <xf numFmtId="0" fontId="20" fillId="0" borderId="0" xfId="33" applyFont="1" applyFill="1" applyAlignment="1">
      <alignment vertical="top" wrapText="1"/>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0" fontId="6" fillId="2" borderId="0" xfId="0" applyFont="1" applyFill="1" applyBorder="1" applyAlignment="1">
      <alignment horizontal="left" inden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0" fontId="15" fillId="2" borderId="0" xfId="33" applyFont="1" applyFill="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33" applyNumberFormat="1" applyFont="1" applyFill="1" applyBorder="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xf numFmtId="0" fontId="12" fillId="35" borderId="0" xfId="0" applyFont="1" applyFill="1" applyBorder="1" applyAlignment="1">
      <alignment horizontal="right"/>
    </xf>
    <xf numFmtId="0" fontId="12" fillId="35" borderId="0" xfId="0" applyFont="1" applyFill="1" applyBorder="1" applyAlignment="1">
      <alignment horizontal="left"/>
    </xf>
    <xf numFmtId="49" fontId="14" fillId="35" borderId="0" xfId="0" applyNumberFormat="1" applyFont="1" applyFill="1" applyBorder="1" applyAlignment="1">
      <alignment horizontal="left"/>
    </xf>
    <xf numFmtId="17" fontId="12" fillId="35" borderId="0" xfId="0" applyNumberFormat="1" applyFont="1" applyFill="1" applyBorder="1" applyAlignment="1">
      <alignment horizontal="left"/>
    </xf>
    <xf numFmtId="0" fontId="13" fillId="35" borderId="0" xfId="0" applyFont="1" applyFill="1" applyAlignment="1">
      <alignment horizontal="left"/>
    </xf>
    <xf numFmtId="167" fontId="14" fillId="35" borderId="0" xfId="0" applyNumberFormat="1" applyFont="1" applyFill="1" applyBorder="1" applyAlignment="1">
      <alignment horizontal="left"/>
    </xf>
    <xf numFmtId="49" fontId="12" fillId="35" borderId="0" xfId="0" applyNumberFormat="1" applyFont="1" applyFill="1" applyBorder="1" applyAlignment="1">
      <alignment horizontal="left"/>
    </xf>
    <xf numFmtId="0" fontId="13" fillId="35" borderId="0" xfId="0" applyFont="1" applyFill="1" applyAlignment="1"/>
    <xf numFmtId="17" fontId="14" fillId="35" borderId="0" xfId="0" applyNumberFormat="1" applyFont="1" applyFill="1" applyBorder="1" applyAlignment="1">
      <alignment horizontal="left"/>
    </xf>
    <xf numFmtId="0" fontId="12" fillId="35" borderId="0" xfId="0" applyFont="1" applyFill="1" applyAlignment="1">
      <alignment horizontal="right"/>
    </xf>
    <xf numFmtId="0" fontId="14" fillId="35" borderId="0" xfId="0" applyFont="1" applyFill="1" applyBorder="1" applyAlignment="1">
      <alignment horizontal="left"/>
    </xf>
    <xf numFmtId="0" fontId="17" fillId="35" borderId="15" xfId="0" applyFont="1" applyFill="1" applyBorder="1" applyAlignment="1"/>
    <xf numFmtId="0" fontId="12" fillId="35" borderId="0" xfId="0" applyFont="1" applyFill="1" applyBorder="1" applyAlignment="1">
      <alignment horizontal="center"/>
    </xf>
    <xf numFmtId="17" fontId="16" fillId="35" borderId="0" xfId="0" applyNumberFormat="1" applyFont="1" applyFill="1" applyBorder="1" applyAlignment="1">
      <alignment horizontal="left"/>
    </xf>
    <xf numFmtId="1" fontId="16" fillId="35" borderId="15" xfId="0" applyNumberFormat="1" applyFont="1" applyFill="1" applyBorder="1" applyAlignment="1"/>
    <xf numFmtId="164" fontId="16" fillId="35" borderId="0" xfId="0" applyNumberFormat="1" applyFont="1" applyFill="1" applyBorder="1" applyAlignment="1"/>
    <xf numFmtId="1" fontId="16" fillId="35" borderId="0" xfId="0" applyNumberFormat="1" applyFont="1" applyFill="1" applyBorder="1" applyAlignment="1"/>
    <xf numFmtId="164" fontId="16" fillId="35" borderId="15" xfId="0" applyNumberFormat="1" applyFont="1" applyFill="1" applyBorder="1" applyAlignment="1"/>
    <xf numFmtId="2" fontId="16" fillId="35" borderId="0" xfId="0" applyNumberFormat="1" applyFont="1" applyFill="1" applyBorder="1" applyAlignment="1"/>
    <xf numFmtId="0" fontId="14" fillId="35" borderId="0" xfId="0" applyFont="1" applyFill="1" applyAlignment="1">
      <alignment horizontal="right"/>
    </xf>
    <xf numFmtId="0" fontId="14" fillId="35" borderId="0" xfId="0" applyFont="1" applyFill="1" applyAlignment="1">
      <alignment horizontal="left"/>
    </xf>
    <xf numFmtId="49" fontId="14" fillId="35" borderId="0" xfId="0" applyNumberFormat="1" applyFont="1" applyFill="1" applyAlignment="1">
      <alignment horizontal="left"/>
    </xf>
    <xf numFmtId="17" fontId="14" fillId="35" borderId="0" xfId="0" applyNumberFormat="1" applyFont="1" applyFill="1" applyAlignment="1">
      <alignment horizontal="left"/>
    </xf>
    <xf numFmtId="0" fontId="14" fillId="35" borderId="15" xfId="0" applyFont="1" applyFill="1" applyBorder="1" applyAlignment="1">
      <alignment horizontal="right"/>
    </xf>
    <xf numFmtId="164" fontId="14" fillId="35" borderId="0" xfId="0" applyNumberFormat="1" applyFont="1" applyFill="1" applyAlignment="1">
      <alignment horizontal="center"/>
    </xf>
    <xf numFmtId="1" fontId="14" fillId="35" borderId="0" xfId="0" applyNumberFormat="1" applyFont="1" applyFill="1" applyAlignment="1">
      <alignment horizontal="center"/>
    </xf>
    <xf numFmtId="0" fontId="14" fillId="35" borderId="15" xfId="0" applyFont="1" applyFill="1" applyBorder="1" applyAlignment="1">
      <alignment horizontal="center"/>
    </xf>
    <xf numFmtId="1" fontId="14" fillId="35" borderId="15" xfId="0" applyNumberFormat="1" applyFont="1" applyFill="1" applyBorder="1" applyAlignment="1">
      <alignment horizontal="center"/>
    </xf>
    <xf numFmtId="164" fontId="14" fillId="35" borderId="0" xfId="0" applyNumberFormat="1" applyFont="1" applyFill="1" applyBorder="1" applyAlignment="1">
      <alignment horizontal="center"/>
    </xf>
    <xf numFmtId="1" fontId="14" fillId="35" borderId="0" xfId="0" applyNumberFormat="1" applyFont="1" applyFill="1" applyBorder="1" applyAlignment="1">
      <alignment horizontal="center"/>
    </xf>
    <xf numFmtId="0" fontId="14" fillId="35" borderId="0" xfId="0" applyFont="1" applyFill="1" applyBorder="1" applyAlignment="1">
      <alignment horizontal="right"/>
    </xf>
    <xf numFmtId="165" fontId="12" fillId="35" borderId="0" xfId="0" applyNumberFormat="1" applyFont="1" applyFill="1" applyAlignment="1">
      <alignment horizontal="center"/>
    </xf>
    <xf numFmtId="165" fontId="12" fillId="35" borderId="0" xfId="0" applyNumberFormat="1" applyFont="1" applyFill="1" applyAlignment="1">
      <alignment horizontal="left"/>
    </xf>
    <xf numFmtId="17" fontId="12" fillId="35" borderId="0" xfId="0" applyNumberFormat="1" applyFont="1" applyFill="1" applyAlignment="1">
      <alignment horizontal="left"/>
    </xf>
    <xf numFmtId="165" fontId="12" fillId="35" borderId="0" xfId="0" applyNumberFormat="1" applyFont="1" applyFill="1" applyBorder="1" applyAlignment="1">
      <alignment horizontal="left"/>
    </xf>
    <xf numFmtId="49" fontId="14" fillId="35" borderId="0" xfId="0" applyNumberFormat="1" applyFont="1" applyFill="1" applyBorder="1" applyAlignment="1">
      <alignment horizontal="center"/>
    </xf>
    <xf numFmtId="17" fontId="12" fillId="35" borderId="0" xfId="0" applyNumberFormat="1" applyFont="1" applyFill="1" applyBorder="1" applyAlignment="1">
      <alignment horizontal="center"/>
    </xf>
    <xf numFmtId="164" fontId="12" fillId="35" borderId="0" xfId="0" applyNumberFormat="1" applyFont="1" applyFill="1" applyBorder="1" applyAlignment="1">
      <alignment horizontal="center"/>
    </xf>
    <xf numFmtId="0" fontId="13" fillId="35" borderId="0" xfId="0" applyFont="1" applyFill="1" applyAlignment="1">
      <alignment horizontal="center"/>
    </xf>
    <xf numFmtId="164" fontId="12" fillId="35" borderId="0" xfId="0" applyNumberFormat="1" applyFont="1" applyFill="1" applyBorder="1" applyAlignment="1">
      <alignment horizontal="left"/>
    </xf>
    <xf numFmtId="167" fontId="14" fillId="35" borderId="0" xfId="0" applyNumberFormat="1" applyFont="1" applyFill="1" applyBorder="1" applyAlignment="1">
      <alignment horizontal="right"/>
    </xf>
    <xf numFmtId="49" fontId="12" fillId="35" borderId="0" xfId="0" applyNumberFormat="1" applyFont="1" applyFill="1" applyBorder="1" applyAlignment="1">
      <alignment horizontal="center"/>
    </xf>
    <xf numFmtId="17" fontId="14" fillId="35" borderId="0" xfId="0" applyNumberFormat="1" applyFont="1" applyFill="1" applyBorder="1" applyAlignment="1">
      <alignment horizontal="center"/>
    </xf>
    <xf numFmtId="17" fontId="14" fillId="35" borderId="0" xfId="0" applyNumberFormat="1" applyFont="1" applyFill="1" applyBorder="1" applyAlignment="1">
      <alignment horizontal="right"/>
    </xf>
    <xf numFmtId="0" fontId="12" fillId="35" borderId="0" xfId="0" applyFont="1" applyFill="1" applyAlignment="1">
      <alignment horizontal="center"/>
    </xf>
    <xf numFmtId="0" fontId="16" fillId="35" borderId="0" xfId="0" applyFont="1" applyFill="1" applyAlignment="1">
      <alignment horizontal="right"/>
    </xf>
    <xf numFmtId="49" fontId="14" fillId="35" borderId="0" xfId="0" applyNumberFormat="1" applyFont="1" applyFill="1" applyAlignment="1">
      <alignment horizontal="center"/>
    </xf>
    <xf numFmtId="0" fontId="14" fillId="35" borderId="0" xfId="0" applyFont="1" applyFill="1" applyBorder="1" applyAlignment="1">
      <alignment horizontal="center"/>
    </xf>
    <xf numFmtId="0" fontId="18" fillId="35" borderId="0" xfId="0" applyFont="1" applyFill="1" applyBorder="1" applyAlignment="1">
      <alignment horizontal="center"/>
    </xf>
    <xf numFmtId="0" fontId="15" fillId="35" borderId="0" xfId="0" applyFont="1" applyFill="1" applyBorder="1" applyAlignment="1">
      <alignment horizontal="center"/>
    </xf>
    <xf numFmtId="0" fontId="16" fillId="35" borderId="0" xfId="0" applyFont="1" applyFill="1" applyAlignment="1">
      <alignment horizontal="center"/>
    </xf>
    <xf numFmtId="0" fontId="16" fillId="35" borderId="0" xfId="0" applyFont="1" applyFill="1" applyAlignment="1">
      <alignment horizontal="left"/>
    </xf>
    <xf numFmtId="17" fontId="16" fillId="35" borderId="0" xfId="0" applyNumberFormat="1" applyFont="1" applyFill="1" applyBorder="1" applyAlignment="1">
      <alignment horizontal="center"/>
    </xf>
    <xf numFmtId="1" fontId="16" fillId="35" borderId="0" xfId="0" applyNumberFormat="1" applyFont="1" applyFill="1" applyBorder="1" applyAlignment="1">
      <alignment horizontal="center"/>
    </xf>
    <xf numFmtId="164" fontId="16" fillId="35" borderId="0" xfId="0" applyNumberFormat="1" applyFont="1" applyFill="1" applyBorder="1" applyAlignment="1">
      <alignment horizontal="center"/>
    </xf>
    <xf numFmtId="0" fontId="14" fillId="35" borderId="0" xfId="0" applyFont="1" applyFill="1" applyAlignment="1">
      <alignment horizontal="center"/>
    </xf>
    <xf numFmtId="17" fontId="14" fillId="35" borderId="0" xfId="0" applyNumberFormat="1" applyFont="1" applyFill="1" applyAlignment="1">
      <alignment horizontal="center"/>
    </xf>
    <xf numFmtId="164" fontId="14" fillId="35" borderId="0" xfId="0" applyNumberFormat="1" applyFont="1" applyFill="1" applyBorder="1" applyAlignment="1">
      <alignment horizontal="right"/>
    </xf>
    <xf numFmtId="166" fontId="12" fillId="35" borderId="0" xfId="0" applyNumberFormat="1" applyFont="1" applyFill="1" applyAlignment="1">
      <alignment horizontal="right"/>
    </xf>
    <xf numFmtId="49" fontId="12" fillId="35" borderId="0" xfId="0" applyNumberFormat="1" applyFont="1" applyFill="1" applyAlignment="1">
      <alignment horizontal="center"/>
    </xf>
    <xf numFmtId="17" fontId="12" fillId="35" borderId="0" xfId="0" applyNumberFormat="1" applyFont="1" applyFill="1" applyAlignment="1">
      <alignment horizontal="center"/>
    </xf>
    <xf numFmtId="164" fontId="12" fillId="35" borderId="0" xfId="0" applyNumberFormat="1" applyFont="1" applyFill="1" applyAlignment="1">
      <alignment horizontal="center"/>
    </xf>
    <xf numFmtId="1" fontId="12" fillId="35" borderId="0" xfId="0" applyNumberFormat="1" applyFont="1" applyFill="1" applyAlignment="1">
      <alignment horizontal="center"/>
    </xf>
    <xf numFmtId="165" fontId="12" fillId="35" borderId="0" xfId="0" applyNumberFormat="1" applyFont="1" applyFill="1" applyAlignment="1">
      <alignment horizontal="right"/>
    </xf>
    <xf numFmtId="165" fontId="12" fillId="35" borderId="0" xfId="0" applyNumberFormat="1" applyFont="1" applyFill="1" applyBorder="1" applyAlignment="1">
      <alignment horizontal="right"/>
    </xf>
    <xf numFmtId="1" fontId="12" fillId="35" borderId="0" xfId="0" applyNumberFormat="1" applyFont="1" applyFill="1" applyBorder="1" applyAlignment="1">
      <alignment horizontal="center"/>
    </xf>
    <xf numFmtId="165" fontId="12" fillId="35" borderId="0" xfId="0" applyNumberFormat="1" applyFont="1" applyFill="1" applyBorder="1" applyAlignment="1">
      <alignment horizontal="center"/>
    </xf>
    <xf numFmtId="166" fontId="12" fillId="0" borderId="0" xfId="0" applyNumberFormat="1" applyFont="1" applyFill="1" applyAlignment="1">
      <alignment horizontal="right"/>
    </xf>
    <xf numFmtId="0" fontId="20" fillId="0" borderId="0" xfId="0" applyFont="1" applyFill="1" applyAlignment="1">
      <alignment vertical="center"/>
    </xf>
    <xf numFmtId="0" fontId="4" fillId="0" borderId="0" xfId="0" applyFont="1" applyFill="1"/>
    <xf numFmtId="0" fontId="26" fillId="0" borderId="0" xfId="0" applyFont="1" applyFill="1" applyAlignment="1">
      <alignment vertical="center" wrapText="1"/>
    </xf>
    <xf numFmtId="166" fontId="0" fillId="0" borderId="0" xfId="0" applyNumberFormat="1"/>
    <xf numFmtId="0" fontId="20" fillId="37" borderId="0" xfId="33" applyFont="1" applyFill="1" applyBorder="1" applyAlignment="1">
      <alignment horizontal="center" vertical="top" wrapText="1"/>
    </xf>
    <xf numFmtId="0" fontId="20" fillId="37" borderId="15" xfId="33" applyFont="1" applyFill="1" applyBorder="1" applyAlignment="1">
      <alignment horizontal="center"/>
    </xf>
    <xf numFmtId="0" fontId="20" fillId="37" borderId="0" xfId="33" applyFont="1" applyFill="1" applyAlignment="1">
      <alignment horizontal="center"/>
    </xf>
    <xf numFmtId="0" fontId="9" fillId="0" borderId="0" xfId="33" applyFont="1" applyBorder="1" applyAlignment="1">
      <alignment horizontal="center"/>
    </xf>
    <xf numFmtId="0" fontId="1" fillId="2" borderId="0" xfId="0" applyFont="1" applyFill="1" applyAlignment="1">
      <alignment horizontal="left" indent="1"/>
    </xf>
    <xf numFmtId="0" fontId="50" fillId="2" borderId="0" xfId="33" applyFont="1" applyFill="1" applyAlignment="1"/>
    <xf numFmtId="166" fontId="20" fillId="0" borderId="0" xfId="33" applyNumberFormat="1" applyFont="1" applyFill="1" applyAlignment="1">
      <alignment vertical="top"/>
    </xf>
    <xf numFmtId="0" fontId="51" fillId="0" borderId="0" xfId="0" applyFont="1"/>
    <xf numFmtId="1" fontId="18" fillId="35" borderId="0" xfId="0" applyNumberFormat="1" applyFont="1" applyFill="1" applyBorder="1" applyAlignment="1">
      <alignment horizontal="center"/>
    </xf>
    <xf numFmtId="0" fontId="9" fillId="35" borderId="0" xfId="0" applyFont="1" applyFill="1" applyBorder="1" applyAlignment="1">
      <alignment horizontal="center"/>
    </xf>
    <xf numFmtId="0" fontId="9" fillId="35" borderId="0" xfId="0" applyFont="1" applyFill="1" applyAlignment="1">
      <alignment horizontal="center"/>
    </xf>
    <xf numFmtId="0" fontId="9" fillId="35" borderId="15" xfId="0" applyFont="1" applyFill="1" applyBorder="1" applyAlignment="1">
      <alignment horizontal="center"/>
    </xf>
    <xf numFmtId="164" fontId="15" fillId="35" borderId="0" xfId="0" applyNumberFormat="1" applyFont="1" applyFill="1" applyBorder="1" applyAlignment="1">
      <alignment horizontal="center"/>
    </xf>
    <xf numFmtId="0" fontId="10" fillId="35" borderId="0" xfId="0" applyFont="1" applyFill="1" applyAlignment="1">
      <alignment horizontal="center"/>
    </xf>
    <xf numFmtId="0" fontId="15" fillId="35" borderId="19" xfId="0" applyFont="1" applyFill="1" applyBorder="1" applyAlignment="1">
      <alignment horizontal="center"/>
    </xf>
    <xf numFmtId="0" fontId="15" fillId="35" borderId="15" xfId="0" applyFont="1" applyFill="1" applyBorder="1" applyAlignment="1">
      <alignment horizontal="center"/>
    </xf>
    <xf numFmtId="1" fontId="15" fillId="35" borderId="0" xfId="0" applyNumberFormat="1" applyFont="1" applyFill="1" applyBorder="1" applyAlignment="1">
      <alignment horizontal="center"/>
    </xf>
    <xf numFmtId="1" fontId="15" fillId="35" borderId="15" xfId="0" applyNumberFormat="1" applyFont="1" applyFill="1" applyBorder="1" applyAlignment="1">
      <alignment horizontal="center"/>
    </xf>
    <xf numFmtId="0" fontId="18" fillId="35" borderId="19" xfId="0" applyFont="1" applyFill="1" applyBorder="1" applyAlignment="1">
      <alignment horizontal="center"/>
    </xf>
    <xf numFmtId="0" fontId="18" fillId="35" borderId="15" xfId="0" applyFont="1" applyFill="1" applyBorder="1" applyAlignment="1">
      <alignment horizontal="center"/>
    </xf>
    <xf numFmtId="0" fontId="0" fillId="35" borderId="15" xfId="0" applyFill="1"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0"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1000000}"/>
    <cellStyle name="Normal 3" xfId="34" xr:uid="{00000000-0005-0000-0000-000022000000}"/>
    <cellStyle name="Notas 2" xfId="35" xr:uid="{00000000-0005-0000-0000-000023000000}"/>
    <cellStyle name="Salida" xfId="36" builtinId="21" customBuiltin="1"/>
    <cellStyle name="Texto de advertencia" xfId="37" builtinId="11" customBuiltin="1"/>
    <cellStyle name="Texto explicativo" xfId="38" builtinId="53" customBuiltin="1"/>
    <cellStyle name="Título" xfId="39" builtinId="15" customBuiltin="1"/>
    <cellStyle name="Título 2" xfId="41" builtinId="17" customBuiltin="1"/>
    <cellStyle name="Título 3" xfId="42" builtinId="18" customBuiltin="1"/>
    <cellStyle name="Total" xfId="43" builtinId="25" customBuiltin="1"/>
  </cellStyles>
  <dxfs count="9">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
      <font>
        <color rgb="FF006100"/>
      </font>
      <fill>
        <patternFill>
          <bgColor rgb="FFC6EFCE"/>
        </patternFill>
      </fill>
    </dxf>
    <dxf>
      <border>
        <left style="thin">
          <color rgb="FF9C0006"/>
        </left>
        <right style="thin">
          <color rgb="FF9C0006"/>
        </right>
        <top style="thin">
          <color rgb="FF9C0006"/>
        </top>
        <bottom style="thin">
          <color rgb="FF9C0006"/>
        </bottom>
        <vertical/>
        <horizontal/>
      </border>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 Bernardo Vargas" refreshedDate="40294.565116782411" createdVersion="1" refreshedVersion="2" recordCount="217" upgradeOnRefresh="1" xr:uid="{00000000-000A-0000-FFFF-FFFF06000000}">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VL" refreshedDate="41715.486224884262" createdVersion="3" refreshedVersion="4" minRefreshableVersion="3" recordCount="193" xr:uid="{00000000-000A-0000-FFFF-FFFF07000000}">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0"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1"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2:X29"/>
  <sheetViews>
    <sheetView workbookViewId="0">
      <selection activeCell="F16" sqref="F16"/>
    </sheetView>
  </sheetViews>
  <sheetFormatPr baseColWidth="10" defaultRowHeight="15" x14ac:dyDescent="0.25"/>
  <cols>
    <col min="1" max="1" width="11.42578125" style="125"/>
    <col min="2" max="2" width="6.28515625" style="125" customWidth="1"/>
    <col min="3" max="3" width="16.140625" style="125" bestFit="1" customWidth="1"/>
    <col min="4" max="10" width="11.42578125" style="125"/>
    <col min="11" max="11" width="14" style="125" customWidth="1"/>
    <col min="12" max="18" width="11.42578125" style="126"/>
    <col min="19" max="24" width="11.42578125" style="144"/>
    <col min="25" max="16384" width="11.42578125" style="142"/>
  </cols>
  <sheetData>
    <row r="2" spans="1:24" ht="15.75" thickBot="1" x14ac:dyDescent="0.3"/>
    <row r="3" spans="1:24" x14ac:dyDescent="0.25">
      <c r="B3" s="127"/>
      <c r="C3" s="145"/>
      <c r="D3" s="128"/>
      <c r="E3" s="128"/>
      <c r="F3" s="128"/>
      <c r="G3" s="128"/>
      <c r="H3" s="128"/>
      <c r="I3" s="128"/>
      <c r="J3" s="128"/>
      <c r="K3" s="129"/>
    </row>
    <row r="4" spans="1:24" x14ac:dyDescent="0.25">
      <c r="B4" s="130"/>
      <c r="C4" s="143" t="s">
        <v>275</v>
      </c>
      <c r="D4" s="1"/>
      <c r="E4" s="1"/>
      <c r="F4" s="131"/>
      <c r="G4" s="131"/>
      <c r="H4" s="131"/>
      <c r="I4" s="131"/>
      <c r="J4" s="131"/>
      <c r="K4" s="132"/>
    </row>
    <row r="5" spans="1:24" x14ac:dyDescent="0.25">
      <c r="B5" s="133"/>
      <c r="C5" s="131"/>
      <c r="D5" s="131"/>
      <c r="E5" s="131"/>
      <c r="F5" s="131"/>
      <c r="G5" s="131"/>
      <c r="H5" s="131"/>
      <c r="I5" s="131"/>
      <c r="J5" s="131"/>
      <c r="K5" s="132"/>
    </row>
    <row r="6" spans="1:24" s="126" customFormat="1" x14ac:dyDescent="0.25">
      <c r="A6" s="125"/>
      <c r="B6" s="133" t="s">
        <v>276</v>
      </c>
      <c r="C6" s="131"/>
      <c r="D6" s="131"/>
      <c r="E6" s="131"/>
      <c r="F6" s="131"/>
      <c r="G6" s="131"/>
      <c r="H6" s="131"/>
      <c r="I6" s="131"/>
      <c r="J6" s="131"/>
      <c r="K6" s="132"/>
      <c r="S6" s="144"/>
      <c r="T6" s="144"/>
      <c r="U6" s="144"/>
      <c r="V6" s="144"/>
      <c r="W6" s="144"/>
      <c r="X6" s="144"/>
    </row>
    <row r="7" spans="1:24" s="126" customFormat="1" x14ac:dyDescent="0.25">
      <c r="A7" s="125"/>
      <c r="B7" s="135" t="s">
        <v>17</v>
      </c>
      <c r="C7" s="30" t="s">
        <v>277</v>
      </c>
      <c r="D7" s="131"/>
      <c r="E7" s="131"/>
      <c r="F7" s="131"/>
      <c r="G7" s="131"/>
      <c r="H7" s="131"/>
      <c r="I7" s="131"/>
      <c r="J7" s="131"/>
      <c r="K7" s="132"/>
      <c r="S7" s="144"/>
      <c r="T7" s="144"/>
      <c r="U7" s="144"/>
      <c r="V7" s="144"/>
      <c r="W7" s="144"/>
      <c r="X7" s="144"/>
    </row>
    <row r="8" spans="1:24" s="126" customFormat="1" x14ac:dyDescent="0.25">
      <c r="A8" s="125"/>
      <c r="B8" s="130"/>
      <c r="C8" s="131"/>
      <c r="D8" s="131"/>
      <c r="E8" s="131"/>
      <c r="F8" s="131"/>
      <c r="G8" s="131"/>
      <c r="H8" s="131"/>
      <c r="I8" s="131"/>
      <c r="J8" s="131"/>
      <c r="K8" s="132"/>
      <c r="S8" s="144"/>
      <c r="T8" s="144"/>
      <c r="U8" s="144"/>
      <c r="V8" s="144"/>
      <c r="W8" s="144"/>
      <c r="X8" s="144"/>
    </row>
    <row r="9" spans="1:24" s="126" customFormat="1" x14ac:dyDescent="0.25">
      <c r="A9" s="125"/>
      <c r="B9" s="134" t="s">
        <v>269</v>
      </c>
      <c r="C9" s="131"/>
      <c r="D9" s="131"/>
      <c r="E9" s="131"/>
      <c r="F9" s="131"/>
      <c r="G9" s="131"/>
      <c r="H9" s="131"/>
      <c r="I9" s="131"/>
      <c r="J9" s="131"/>
      <c r="K9" s="132"/>
      <c r="S9" s="144"/>
      <c r="T9" s="144"/>
      <c r="U9" s="144"/>
      <c r="V9" s="144"/>
      <c r="W9" s="144"/>
      <c r="X9" s="144"/>
    </row>
    <row r="10" spans="1:24" s="126" customFormat="1" x14ac:dyDescent="0.25">
      <c r="A10" s="125"/>
      <c r="B10" s="135" t="s">
        <v>17</v>
      </c>
      <c r="C10" s="268" t="s">
        <v>379</v>
      </c>
      <c r="D10" s="131"/>
      <c r="E10" s="131"/>
      <c r="F10" s="131"/>
      <c r="G10" s="131"/>
      <c r="H10" s="131"/>
      <c r="I10" s="131"/>
      <c r="J10" s="131"/>
      <c r="K10" s="132"/>
      <c r="S10" s="144"/>
      <c r="T10" s="144"/>
      <c r="U10" s="144"/>
      <c r="V10" s="144"/>
      <c r="W10" s="144"/>
      <c r="X10" s="144"/>
    </row>
    <row r="11" spans="1:24" s="126" customFormat="1" x14ac:dyDescent="0.25">
      <c r="A11" s="125"/>
      <c r="B11" s="135" t="s">
        <v>17</v>
      </c>
      <c r="C11" s="136" t="s">
        <v>270</v>
      </c>
      <c r="D11" s="131"/>
      <c r="E11" s="131"/>
      <c r="F11" s="131"/>
      <c r="G11" s="131"/>
      <c r="H11" s="131"/>
      <c r="I11" s="131"/>
      <c r="J11" s="131"/>
      <c r="K11" s="132"/>
      <c r="S11" s="144"/>
      <c r="T11" s="144"/>
      <c r="U11" s="144"/>
      <c r="V11" s="144"/>
      <c r="W11" s="144"/>
      <c r="X11" s="144"/>
    </row>
    <row r="12" spans="1:24" s="126" customFormat="1" x14ac:dyDescent="0.25">
      <c r="A12" s="125"/>
      <c r="B12" s="135" t="s">
        <v>17</v>
      </c>
      <c r="C12" s="124" t="s">
        <v>268</v>
      </c>
      <c r="D12" s="131"/>
      <c r="E12" s="131"/>
      <c r="F12" s="131"/>
      <c r="G12" s="131"/>
      <c r="H12" s="131"/>
      <c r="I12" s="131"/>
      <c r="J12" s="131"/>
      <c r="K12" s="132"/>
      <c r="S12" s="144"/>
      <c r="T12" s="144"/>
      <c r="U12" s="144"/>
      <c r="V12" s="144"/>
      <c r="W12" s="144"/>
      <c r="X12" s="144"/>
    </row>
    <row r="13" spans="1:24" s="126" customFormat="1" x14ac:dyDescent="0.25">
      <c r="A13" s="125"/>
      <c r="B13" s="135" t="s">
        <v>17</v>
      </c>
      <c r="C13" s="136" t="s">
        <v>4</v>
      </c>
      <c r="D13" s="131"/>
      <c r="E13" s="131"/>
      <c r="F13" s="131"/>
      <c r="G13" s="131"/>
      <c r="H13" s="131"/>
      <c r="I13" s="131"/>
      <c r="J13" s="131"/>
      <c r="K13" s="132"/>
      <c r="S13" s="144"/>
      <c r="T13" s="144"/>
      <c r="U13" s="144"/>
      <c r="V13" s="144"/>
      <c r="W13" s="144"/>
      <c r="X13" s="144"/>
    </row>
    <row r="14" spans="1:24" s="126" customFormat="1" x14ac:dyDescent="0.25">
      <c r="A14" s="125"/>
      <c r="B14" s="130"/>
      <c r="C14" s="137" t="s">
        <v>2</v>
      </c>
      <c r="D14" s="131"/>
      <c r="E14" s="131"/>
      <c r="F14" s="131"/>
      <c r="G14" s="131"/>
      <c r="H14" s="131"/>
      <c r="I14" s="131"/>
      <c r="J14" s="131"/>
      <c r="K14" s="132"/>
      <c r="S14" s="144"/>
      <c r="T14" s="144"/>
      <c r="U14" s="144"/>
      <c r="V14" s="144"/>
      <c r="W14" s="144"/>
      <c r="X14" s="144"/>
    </row>
    <row r="15" spans="1:24" s="126" customFormat="1" x14ac:dyDescent="0.25">
      <c r="A15" s="125"/>
      <c r="B15" s="130"/>
      <c r="C15" s="137" t="s">
        <v>3</v>
      </c>
      <c r="D15" s="131"/>
      <c r="E15" s="131"/>
      <c r="F15" s="131"/>
      <c r="G15" s="131"/>
      <c r="H15" s="131"/>
      <c r="I15" s="131"/>
      <c r="J15" s="131"/>
      <c r="K15" s="132"/>
      <c r="S15" s="144"/>
      <c r="T15" s="144"/>
      <c r="U15" s="144"/>
      <c r="V15" s="144"/>
      <c r="W15" s="144"/>
      <c r="X15" s="144"/>
    </row>
    <row r="16" spans="1:24" s="126" customFormat="1" x14ac:dyDescent="0.25">
      <c r="A16" s="125"/>
      <c r="B16" s="138"/>
      <c r="C16" s="137" t="s">
        <v>16</v>
      </c>
      <c r="D16" s="131"/>
      <c r="E16" s="131"/>
      <c r="F16" s="131"/>
      <c r="G16" s="131"/>
      <c r="H16" s="131"/>
      <c r="I16" s="131"/>
      <c r="J16" s="131"/>
      <c r="K16" s="132"/>
      <c r="S16" s="144"/>
      <c r="T16" s="144"/>
      <c r="U16" s="144"/>
      <c r="V16" s="144"/>
      <c r="W16" s="144"/>
      <c r="X16" s="144"/>
    </row>
    <row r="17" spans="1:24" s="126" customFormat="1" x14ac:dyDescent="0.25">
      <c r="A17" s="125"/>
      <c r="B17" s="130"/>
      <c r="C17" s="131"/>
      <c r="D17" s="131"/>
      <c r="E17" s="131"/>
      <c r="F17" s="131"/>
      <c r="G17" s="131"/>
      <c r="H17" s="131"/>
      <c r="I17" s="131"/>
      <c r="J17" s="131"/>
      <c r="K17" s="132"/>
      <c r="S17" s="144"/>
      <c r="T17" s="144"/>
      <c r="U17" s="144"/>
      <c r="V17" s="144"/>
      <c r="W17" s="144"/>
      <c r="X17" s="144"/>
    </row>
    <row r="18" spans="1:24" s="126" customFormat="1" x14ac:dyDescent="0.25">
      <c r="A18" s="125"/>
      <c r="B18" s="130"/>
      <c r="C18" s="131" t="s">
        <v>271</v>
      </c>
      <c r="D18" s="131"/>
      <c r="E18" s="131"/>
      <c r="F18" s="131"/>
      <c r="G18" s="131"/>
      <c r="H18" s="131"/>
      <c r="I18" s="131"/>
      <c r="J18" s="131"/>
      <c r="K18" s="132"/>
      <c r="S18" s="144"/>
      <c r="T18" s="144"/>
      <c r="U18" s="144"/>
      <c r="V18" s="144"/>
      <c r="W18" s="144"/>
      <c r="X18" s="144"/>
    </row>
    <row r="19" spans="1:24" s="126" customFormat="1" x14ac:dyDescent="0.25">
      <c r="A19" s="125"/>
      <c r="B19" s="138"/>
      <c r="C19" s="131" t="s">
        <v>278</v>
      </c>
      <c r="D19" s="131"/>
      <c r="E19" s="131"/>
      <c r="F19" s="131"/>
      <c r="G19" s="131"/>
      <c r="H19" s="131"/>
      <c r="I19" s="131"/>
      <c r="J19" s="131"/>
      <c r="K19" s="132"/>
      <c r="S19" s="144"/>
      <c r="T19" s="144"/>
      <c r="U19" s="144"/>
      <c r="V19" s="144"/>
      <c r="W19" s="144"/>
      <c r="X19" s="144"/>
    </row>
    <row r="20" spans="1:24" s="126" customFormat="1" x14ac:dyDescent="0.25">
      <c r="A20" s="125"/>
      <c r="B20" s="138"/>
      <c r="C20" s="131"/>
      <c r="D20" s="131"/>
      <c r="E20" s="131"/>
      <c r="F20" s="131"/>
      <c r="G20" s="131"/>
      <c r="H20" s="131"/>
      <c r="I20" s="131"/>
      <c r="J20" s="131"/>
      <c r="K20" s="132"/>
      <c r="S20" s="144"/>
      <c r="T20" s="144"/>
      <c r="U20" s="144"/>
      <c r="V20" s="144"/>
      <c r="W20" s="144"/>
      <c r="X20" s="144"/>
    </row>
    <row r="21" spans="1:24" s="126" customFormat="1" x14ac:dyDescent="0.25">
      <c r="A21" s="125"/>
      <c r="B21" s="134" t="s">
        <v>272</v>
      </c>
      <c r="C21" s="131"/>
      <c r="D21" s="131"/>
      <c r="E21" s="131"/>
      <c r="F21" s="131"/>
      <c r="G21" s="131"/>
      <c r="H21" s="131"/>
      <c r="I21" s="131"/>
      <c r="J21" s="131"/>
      <c r="K21" s="132"/>
      <c r="S21" s="144"/>
      <c r="T21" s="144"/>
      <c r="U21" s="144"/>
      <c r="V21" s="144"/>
      <c r="W21" s="144"/>
      <c r="X21" s="144"/>
    </row>
    <row r="22" spans="1:24" s="126" customFormat="1" x14ac:dyDescent="0.25">
      <c r="A22" s="125"/>
      <c r="B22" s="135"/>
      <c r="C22" s="131"/>
      <c r="D22" s="131"/>
      <c r="E22" s="131"/>
      <c r="F22" s="131"/>
      <c r="G22" s="131"/>
      <c r="H22" s="131"/>
      <c r="I22" s="131"/>
      <c r="J22" s="131"/>
      <c r="K22" s="132"/>
      <c r="S22" s="144"/>
      <c r="T22" s="144"/>
      <c r="U22" s="144"/>
      <c r="V22" s="144"/>
      <c r="W22" s="144"/>
      <c r="X22" s="144"/>
    </row>
    <row r="23" spans="1:24" s="126" customFormat="1" x14ac:dyDescent="0.25">
      <c r="A23" s="125"/>
      <c r="B23" s="135" t="s">
        <v>17</v>
      </c>
      <c r="C23" s="136" t="s">
        <v>273</v>
      </c>
      <c r="D23" s="131"/>
      <c r="E23" s="131"/>
      <c r="F23" s="131"/>
      <c r="G23" s="131"/>
      <c r="H23" s="131"/>
      <c r="I23" s="131"/>
      <c r="J23" s="131"/>
      <c r="K23" s="132"/>
      <c r="S23" s="144"/>
      <c r="T23" s="144"/>
      <c r="U23" s="144"/>
      <c r="V23" s="144"/>
      <c r="W23" s="144"/>
      <c r="X23" s="144"/>
    </row>
    <row r="24" spans="1:24" s="126" customFormat="1" x14ac:dyDescent="0.25">
      <c r="A24" s="125"/>
      <c r="B24" s="135" t="s">
        <v>17</v>
      </c>
      <c r="C24" s="136" t="s">
        <v>274</v>
      </c>
      <c r="D24" s="131"/>
      <c r="E24" s="131"/>
      <c r="F24" s="131"/>
      <c r="G24" s="131"/>
      <c r="H24" s="131"/>
      <c r="I24" s="131"/>
      <c r="J24" s="131"/>
      <c r="K24" s="132"/>
      <c r="S24" s="144"/>
      <c r="T24" s="144"/>
      <c r="U24" s="144"/>
      <c r="V24" s="144"/>
      <c r="W24" s="144"/>
      <c r="X24" s="144"/>
    </row>
    <row r="25" spans="1:24" s="126" customFormat="1" x14ac:dyDescent="0.25">
      <c r="A25" s="125"/>
      <c r="B25" s="135" t="s">
        <v>17</v>
      </c>
      <c r="C25" s="136" t="s">
        <v>38</v>
      </c>
      <c r="D25" s="131"/>
      <c r="E25" s="131"/>
      <c r="F25" s="131"/>
      <c r="G25" s="131"/>
      <c r="H25" s="131"/>
      <c r="I25" s="131"/>
      <c r="J25" s="131"/>
      <c r="K25" s="132"/>
      <c r="S25" s="144"/>
      <c r="T25" s="144"/>
      <c r="U25" s="144"/>
      <c r="V25" s="144"/>
      <c r="W25" s="144"/>
      <c r="X25" s="144"/>
    </row>
    <row r="26" spans="1:24" s="126" customFormat="1" x14ac:dyDescent="0.25">
      <c r="A26" s="125"/>
      <c r="B26" s="130"/>
      <c r="C26" s="136"/>
      <c r="D26" s="131"/>
      <c r="E26" s="131"/>
      <c r="F26" s="131"/>
      <c r="G26" s="131"/>
      <c r="H26" s="131"/>
      <c r="I26" s="131"/>
      <c r="J26" s="131"/>
      <c r="K26" s="132"/>
      <c r="S26" s="144"/>
      <c r="T26" s="144"/>
      <c r="U26" s="144"/>
      <c r="V26" s="144"/>
      <c r="W26" s="144"/>
      <c r="X26" s="144"/>
    </row>
    <row r="27" spans="1:24" s="126" customFormat="1" x14ac:dyDescent="0.25">
      <c r="A27" s="125"/>
      <c r="B27" s="130"/>
      <c r="C27" s="131" t="s">
        <v>271</v>
      </c>
      <c r="D27" s="131"/>
      <c r="E27" s="131"/>
      <c r="F27" s="131"/>
      <c r="G27" s="131"/>
      <c r="H27" s="131"/>
      <c r="I27" s="131"/>
      <c r="J27" s="131"/>
      <c r="K27" s="132"/>
      <c r="S27" s="144"/>
      <c r="T27" s="144"/>
      <c r="U27" s="144"/>
      <c r="V27" s="144"/>
      <c r="W27" s="144"/>
      <c r="X27" s="144"/>
    </row>
    <row r="28" spans="1:24" s="126" customFormat="1" ht="15.75" thickBot="1" x14ac:dyDescent="0.3">
      <c r="A28" s="125"/>
      <c r="B28" s="146"/>
      <c r="C28" s="139" t="s">
        <v>279</v>
      </c>
      <c r="D28" s="140"/>
      <c r="E28" s="140"/>
      <c r="F28" s="140"/>
      <c r="G28" s="140"/>
      <c r="H28" s="140"/>
      <c r="I28" s="140"/>
      <c r="J28" s="140"/>
      <c r="K28" s="141"/>
      <c r="S28" s="144"/>
      <c r="T28" s="144"/>
      <c r="U28" s="144"/>
      <c r="V28" s="144"/>
      <c r="W28" s="144"/>
      <c r="X28" s="144"/>
    </row>
    <row r="29" spans="1:24" x14ac:dyDescent="0.25">
      <c r="C29" s="147"/>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34</v>
      </c>
      <c r="B3" s="4" t="s">
        <v>0</v>
      </c>
      <c r="C3" s="3"/>
      <c r="D3" s="3"/>
      <c r="E3" s="3"/>
      <c r="F3" s="3"/>
      <c r="G3" s="3"/>
      <c r="H3" s="3"/>
      <c r="I3" s="10"/>
    </row>
    <row r="4" spans="1:9" x14ac:dyDescent="0.2">
      <c r="A4" s="4" t="s">
        <v>40</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33</v>
      </c>
      <c r="B3" s="3"/>
      <c r="C3" s="3"/>
      <c r="D3" s="4" t="s">
        <v>23</v>
      </c>
      <c r="E3" s="3"/>
      <c r="F3" s="3"/>
      <c r="G3" s="3"/>
      <c r="H3" s="3"/>
      <c r="I3" s="3"/>
      <c r="J3" s="3"/>
      <c r="K3" s="3"/>
      <c r="L3" s="10"/>
    </row>
    <row r="4" spans="1:12" x14ac:dyDescent="0.2">
      <c r="A4" s="4" t="s">
        <v>40</v>
      </c>
      <c r="B4" s="4" t="s">
        <v>41</v>
      </c>
      <c r="C4" s="4" t="s">
        <v>42</v>
      </c>
      <c r="D4" s="2">
        <v>2</v>
      </c>
      <c r="E4" s="14">
        <v>3</v>
      </c>
      <c r="F4" s="14">
        <v>4</v>
      </c>
      <c r="G4" s="14">
        <v>5</v>
      </c>
      <c r="H4" s="14">
        <v>6</v>
      </c>
      <c r="I4" s="14">
        <v>7</v>
      </c>
      <c r="J4" s="14">
        <v>8</v>
      </c>
      <c r="K4" s="14">
        <v>9</v>
      </c>
      <c r="L4" s="6" t="s">
        <v>20</v>
      </c>
    </row>
    <row r="5" spans="1:12" x14ac:dyDescent="0.2">
      <c r="A5" s="2">
        <v>81447</v>
      </c>
      <c r="B5" s="2">
        <v>2840001</v>
      </c>
      <c r="C5" s="2" t="s">
        <v>1</v>
      </c>
      <c r="D5" s="11"/>
      <c r="E5" s="15"/>
      <c r="F5" s="15"/>
      <c r="G5" s="15"/>
      <c r="H5" s="15"/>
      <c r="I5" s="15">
        <v>402.6</v>
      </c>
      <c r="J5" s="15"/>
      <c r="K5" s="15"/>
      <c r="L5" s="7">
        <v>402.6</v>
      </c>
    </row>
    <row r="6" spans="1:12" x14ac:dyDescent="0.2">
      <c r="A6" s="26"/>
      <c r="B6" s="2" t="s">
        <v>72</v>
      </c>
      <c r="C6" s="3"/>
      <c r="D6" s="11"/>
      <c r="E6" s="15"/>
      <c r="F6" s="15"/>
      <c r="G6" s="15"/>
      <c r="H6" s="15"/>
      <c r="I6" s="15">
        <v>402.6</v>
      </c>
      <c r="J6" s="15"/>
      <c r="K6" s="15"/>
      <c r="L6" s="7">
        <v>402.6</v>
      </c>
    </row>
    <row r="7" spans="1:12" x14ac:dyDescent="0.2">
      <c r="A7" s="2" t="s">
        <v>66</v>
      </c>
      <c r="B7" s="3"/>
      <c r="C7" s="3"/>
      <c r="D7" s="11"/>
      <c r="E7" s="15"/>
      <c r="F7" s="15"/>
      <c r="G7" s="15"/>
      <c r="H7" s="15"/>
      <c r="I7" s="15">
        <v>402.6</v>
      </c>
      <c r="J7" s="15"/>
      <c r="K7" s="15"/>
      <c r="L7" s="7">
        <v>402.6</v>
      </c>
    </row>
    <row r="8" spans="1:12" x14ac:dyDescent="0.2">
      <c r="A8" s="2">
        <v>81810</v>
      </c>
      <c r="B8" s="2">
        <v>2840001</v>
      </c>
      <c r="C8" s="2" t="s">
        <v>103</v>
      </c>
      <c r="D8" s="11"/>
      <c r="E8" s="15"/>
      <c r="F8" s="15"/>
      <c r="G8" s="15"/>
      <c r="H8" s="15"/>
      <c r="I8" s="15">
        <v>303.3</v>
      </c>
      <c r="J8" s="15"/>
      <c r="K8" s="15"/>
      <c r="L8" s="7">
        <v>303.3</v>
      </c>
    </row>
    <row r="9" spans="1:12" x14ac:dyDescent="0.2">
      <c r="A9" s="26"/>
      <c r="B9" s="2" t="s">
        <v>72</v>
      </c>
      <c r="C9" s="3"/>
      <c r="D9" s="11"/>
      <c r="E9" s="15"/>
      <c r="F9" s="15"/>
      <c r="G9" s="15"/>
      <c r="H9" s="15"/>
      <c r="I9" s="15">
        <v>303.3</v>
      </c>
      <c r="J9" s="15"/>
      <c r="K9" s="15"/>
      <c r="L9" s="7">
        <v>303.3</v>
      </c>
    </row>
    <row r="10" spans="1:12" x14ac:dyDescent="0.2">
      <c r="A10" s="2" t="s">
        <v>108</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26"/>
      <c r="B12" s="2" t="s">
        <v>71</v>
      </c>
      <c r="C12" s="3"/>
      <c r="D12" s="11"/>
      <c r="E12" s="15"/>
      <c r="F12" s="15"/>
      <c r="G12" s="15"/>
      <c r="H12" s="15">
        <v>288.60000000000002</v>
      </c>
      <c r="I12" s="15"/>
      <c r="J12" s="15"/>
      <c r="K12" s="15"/>
      <c r="L12" s="7">
        <v>288.60000000000002</v>
      </c>
    </row>
    <row r="13" spans="1:12" x14ac:dyDescent="0.2">
      <c r="A13" s="2" t="s">
        <v>67</v>
      </c>
      <c r="B13" s="3"/>
      <c r="C13" s="3"/>
      <c r="D13" s="11"/>
      <c r="E13" s="15"/>
      <c r="F13" s="15"/>
      <c r="G13" s="15"/>
      <c r="H13" s="15">
        <v>288.60000000000002</v>
      </c>
      <c r="I13" s="15"/>
      <c r="J13" s="15"/>
      <c r="K13" s="15"/>
      <c r="L13" s="7">
        <v>288.60000000000002</v>
      </c>
    </row>
    <row r="14" spans="1:12" x14ac:dyDescent="0.2">
      <c r="A14" s="2">
        <v>82307</v>
      </c>
      <c r="B14" s="2">
        <v>3600001</v>
      </c>
      <c r="C14" s="2" t="s">
        <v>15</v>
      </c>
      <c r="D14" s="11"/>
      <c r="E14" s="15"/>
      <c r="F14" s="15"/>
      <c r="G14" s="15"/>
      <c r="H14" s="15"/>
      <c r="I14" s="15">
        <v>399.1</v>
      </c>
      <c r="J14" s="15"/>
      <c r="K14" s="15"/>
      <c r="L14" s="7">
        <v>399.1</v>
      </c>
    </row>
    <row r="15" spans="1:12" x14ac:dyDescent="0.2">
      <c r="A15" s="26"/>
      <c r="B15" s="2" t="s">
        <v>80</v>
      </c>
      <c r="C15" s="3"/>
      <c r="D15" s="11"/>
      <c r="E15" s="15"/>
      <c r="F15" s="15"/>
      <c r="G15" s="15"/>
      <c r="H15" s="15"/>
      <c r="I15" s="15">
        <v>399.1</v>
      </c>
      <c r="J15" s="15"/>
      <c r="K15" s="15"/>
      <c r="L15" s="7">
        <v>399.1</v>
      </c>
    </row>
    <row r="16" spans="1:12" x14ac:dyDescent="0.2">
      <c r="A16" s="2" t="s">
        <v>68</v>
      </c>
      <c r="B16" s="3"/>
      <c r="C16" s="3"/>
      <c r="D16" s="11"/>
      <c r="E16" s="15"/>
      <c r="F16" s="15"/>
      <c r="G16" s="15"/>
      <c r="H16" s="15"/>
      <c r="I16" s="15">
        <v>399.1</v>
      </c>
      <c r="J16" s="15"/>
      <c r="K16" s="15"/>
      <c r="L16" s="7">
        <v>399.1</v>
      </c>
    </row>
    <row r="17" spans="1:12" x14ac:dyDescent="0.2">
      <c r="A17" s="2">
        <v>83788</v>
      </c>
      <c r="B17" s="2">
        <v>102960001</v>
      </c>
      <c r="C17" s="2" t="s">
        <v>14</v>
      </c>
      <c r="D17" s="11"/>
      <c r="E17" s="15"/>
      <c r="F17" s="15"/>
      <c r="G17" s="15"/>
      <c r="H17" s="15">
        <v>277.7</v>
      </c>
      <c r="I17" s="15"/>
      <c r="J17" s="15"/>
      <c r="K17" s="15"/>
      <c r="L17" s="7">
        <v>277.7</v>
      </c>
    </row>
    <row r="18" spans="1:12" x14ac:dyDescent="0.2">
      <c r="A18" s="26"/>
      <c r="B18" s="2" t="s">
        <v>81</v>
      </c>
      <c r="C18" s="3"/>
      <c r="D18" s="11"/>
      <c r="E18" s="15"/>
      <c r="F18" s="15"/>
      <c r="G18" s="15"/>
      <c r="H18" s="15">
        <v>277.7</v>
      </c>
      <c r="I18" s="15"/>
      <c r="J18" s="15"/>
      <c r="K18" s="15"/>
      <c r="L18" s="7">
        <v>277.7</v>
      </c>
    </row>
    <row r="19" spans="1:12" x14ac:dyDescent="0.2">
      <c r="A19" s="2" t="s">
        <v>69</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26"/>
      <c r="B21" s="2" t="s">
        <v>80</v>
      </c>
      <c r="C21" s="3"/>
      <c r="D21" s="11"/>
      <c r="E21" s="15"/>
      <c r="F21" s="15"/>
      <c r="G21" s="15"/>
      <c r="H21" s="15">
        <v>336.3</v>
      </c>
      <c r="I21" s="15"/>
      <c r="J21" s="15"/>
      <c r="K21" s="15"/>
      <c r="L21" s="7">
        <v>336.3</v>
      </c>
    </row>
    <row r="22" spans="1:12" x14ac:dyDescent="0.2">
      <c r="A22" s="2" t="s">
        <v>109</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26"/>
      <c r="B24" s="2" t="s">
        <v>81</v>
      </c>
      <c r="C24" s="3"/>
      <c r="D24" s="11"/>
      <c r="E24" s="15"/>
      <c r="F24" s="15"/>
      <c r="G24" s="15">
        <v>277.5</v>
      </c>
      <c r="H24" s="15"/>
      <c r="I24" s="15"/>
      <c r="J24" s="15"/>
      <c r="K24" s="15"/>
      <c r="L24" s="7">
        <v>277.5</v>
      </c>
    </row>
    <row r="25" spans="1:12" x14ac:dyDescent="0.2">
      <c r="A25" s="2" t="s">
        <v>127</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26"/>
      <c r="B27" s="2" t="s">
        <v>81</v>
      </c>
      <c r="C27" s="3"/>
      <c r="D27" s="11"/>
      <c r="E27" s="15"/>
      <c r="F27" s="15"/>
      <c r="G27" s="15">
        <v>257.7</v>
      </c>
      <c r="H27" s="15"/>
      <c r="I27" s="15"/>
      <c r="J27" s="15"/>
      <c r="K27" s="15"/>
      <c r="L27" s="7">
        <v>257.7</v>
      </c>
    </row>
    <row r="28" spans="1:12" x14ac:dyDescent="0.2">
      <c r="A28" s="2" t="s">
        <v>128</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26"/>
      <c r="B30" s="2" t="s">
        <v>80</v>
      </c>
      <c r="C30" s="3"/>
      <c r="D30" s="11"/>
      <c r="E30" s="15">
        <v>321.39999999999998</v>
      </c>
      <c r="F30" s="15"/>
      <c r="G30" s="15"/>
      <c r="H30" s="15"/>
      <c r="I30" s="15"/>
      <c r="J30" s="15"/>
      <c r="K30" s="15"/>
      <c r="L30" s="7">
        <v>321.39999999999998</v>
      </c>
    </row>
    <row r="31" spans="1:12" x14ac:dyDescent="0.2">
      <c r="A31" s="2" t="s">
        <v>110</v>
      </c>
      <c r="B31" s="3"/>
      <c r="C31" s="3"/>
      <c r="D31" s="11"/>
      <c r="E31" s="15">
        <v>321.39999999999998</v>
      </c>
      <c r="F31" s="15"/>
      <c r="G31" s="15"/>
      <c r="H31" s="15"/>
      <c r="I31" s="15"/>
      <c r="J31" s="15"/>
      <c r="K31" s="15"/>
      <c r="L31" s="7">
        <v>321.39999999999998</v>
      </c>
    </row>
    <row r="32" spans="1:12" x14ac:dyDescent="0.2">
      <c r="A32" s="2">
        <v>85780</v>
      </c>
      <c r="B32" s="2">
        <v>3600001</v>
      </c>
      <c r="C32" s="2" t="s">
        <v>39</v>
      </c>
      <c r="D32" s="11"/>
      <c r="E32" s="15"/>
      <c r="F32" s="15"/>
      <c r="G32" s="15">
        <v>266.3</v>
      </c>
      <c r="H32" s="15"/>
      <c r="I32" s="15"/>
      <c r="J32" s="15"/>
      <c r="K32" s="15"/>
      <c r="L32" s="7">
        <v>266.3</v>
      </c>
    </row>
    <row r="33" spans="1:12" x14ac:dyDescent="0.2">
      <c r="A33" s="26"/>
      <c r="B33" s="2" t="s">
        <v>80</v>
      </c>
      <c r="C33" s="3"/>
      <c r="D33" s="11"/>
      <c r="E33" s="15"/>
      <c r="F33" s="15"/>
      <c r="G33" s="15">
        <v>266.3</v>
      </c>
      <c r="H33" s="15"/>
      <c r="I33" s="15"/>
      <c r="J33" s="15"/>
      <c r="K33" s="15"/>
      <c r="L33" s="7">
        <v>266.3</v>
      </c>
    </row>
    <row r="34" spans="1:12" x14ac:dyDescent="0.2">
      <c r="A34" s="2" t="s">
        <v>70</v>
      </c>
      <c r="B34" s="3"/>
      <c r="C34" s="3"/>
      <c r="D34" s="11"/>
      <c r="E34" s="15"/>
      <c r="F34" s="15"/>
      <c r="G34" s="15">
        <v>266.3</v>
      </c>
      <c r="H34" s="15"/>
      <c r="I34" s="15"/>
      <c r="J34" s="15"/>
      <c r="K34" s="15"/>
      <c r="L34" s="7">
        <v>266.3</v>
      </c>
    </row>
    <row r="35" spans="1:12" x14ac:dyDescent="0.2">
      <c r="A35" s="2">
        <v>79972</v>
      </c>
      <c r="B35" s="2">
        <v>180001</v>
      </c>
      <c r="C35" s="2" t="s">
        <v>147</v>
      </c>
      <c r="D35" s="11"/>
      <c r="E35" s="15"/>
      <c r="F35" s="15"/>
      <c r="G35" s="15"/>
      <c r="H35" s="15"/>
      <c r="I35" s="15"/>
      <c r="J35" s="15">
        <v>254</v>
      </c>
      <c r="K35" s="15"/>
      <c r="L35" s="7">
        <v>254</v>
      </c>
    </row>
    <row r="36" spans="1:12" x14ac:dyDescent="0.2">
      <c r="A36" s="26"/>
      <c r="B36" s="2" t="s">
        <v>73</v>
      </c>
      <c r="C36" s="3"/>
      <c r="D36" s="11"/>
      <c r="E36" s="15"/>
      <c r="F36" s="15"/>
      <c r="G36" s="15"/>
      <c r="H36" s="15"/>
      <c r="I36" s="15"/>
      <c r="J36" s="15">
        <v>254</v>
      </c>
      <c r="K36" s="15"/>
      <c r="L36" s="7">
        <v>254</v>
      </c>
    </row>
    <row r="37" spans="1:12" x14ac:dyDescent="0.2">
      <c r="A37" s="2" t="s">
        <v>158</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26"/>
      <c r="B39" s="2" t="s">
        <v>81</v>
      </c>
      <c r="C39" s="3"/>
      <c r="D39" s="11"/>
      <c r="E39" s="15"/>
      <c r="F39" s="15"/>
      <c r="G39" s="15">
        <v>421.8</v>
      </c>
      <c r="H39" s="15"/>
      <c r="I39" s="15"/>
      <c r="J39" s="15"/>
      <c r="K39" s="15"/>
      <c r="L39" s="7">
        <v>421.8</v>
      </c>
    </row>
    <row r="40" spans="1:12" x14ac:dyDescent="0.2">
      <c r="A40" s="2" t="s">
        <v>82</v>
      </c>
      <c r="B40" s="3"/>
      <c r="C40" s="3"/>
      <c r="D40" s="11"/>
      <c r="E40" s="15"/>
      <c r="F40" s="15"/>
      <c r="G40" s="15">
        <v>421.8</v>
      </c>
      <c r="H40" s="15"/>
      <c r="I40" s="15"/>
      <c r="J40" s="15"/>
      <c r="K40" s="15"/>
      <c r="L40" s="7">
        <v>421.8</v>
      </c>
    </row>
    <row r="41" spans="1:12" x14ac:dyDescent="0.2">
      <c r="A41" s="2">
        <v>82306</v>
      </c>
      <c r="B41" s="2">
        <v>3600001</v>
      </c>
      <c r="C41" s="2" t="s">
        <v>15</v>
      </c>
      <c r="D41" s="11"/>
      <c r="E41" s="15"/>
      <c r="F41" s="15"/>
      <c r="G41" s="15"/>
      <c r="H41" s="15"/>
      <c r="I41" s="15">
        <v>233.7</v>
      </c>
      <c r="J41" s="15"/>
      <c r="K41" s="15"/>
      <c r="L41" s="7">
        <v>233.7</v>
      </c>
    </row>
    <row r="42" spans="1:12" x14ac:dyDescent="0.2">
      <c r="A42" s="26"/>
      <c r="B42" s="2" t="s">
        <v>80</v>
      </c>
      <c r="C42" s="3"/>
      <c r="D42" s="11"/>
      <c r="E42" s="15"/>
      <c r="F42" s="15"/>
      <c r="G42" s="15"/>
      <c r="H42" s="15"/>
      <c r="I42" s="15">
        <v>233.7</v>
      </c>
      <c r="J42" s="15"/>
      <c r="K42" s="15"/>
      <c r="L42" s="7">
        <v>233.7</v>
      </c>
    </row>
    <row r="43" spans="1:12" x14ac:dyDescent="0.2">
      <c r="A43" s="2" t="s">
        <v>111</v>
      </c>
      <c r="B43" s="3"/>
      <c r="C43" s="3"/>
      <c r="D43" s="11"/>
      <c r="E43" s="15"/>
      <c r="F43" s="15"/>
      <c r="G43" s="15"/>
      <c r="H43" s="15"/>
      <c r="I43" s="15">
        <v>233.7</v>
      </c>
      <c r="J43" s="15"/>
      <c r="K43" s="15"/>
      <c r="L43" s="7">
        <v>233.7</v>
      </c>
    </row>
    <row r="44" spans="1:12" x14ac:dyDescent="0.2">
      <c r="A44" s="2">
        <v>88171</v>
      </c>
      <c r="B44" s="2">
        <v>3600001</v>
      </c>
      <c r="C44" s="2" t="s">
        <v>105</v>
      </c>
      <c r="D44" s="11"/>
      <c r="E44" s="15"/>
      <c r="F44" s="15"/>
      <c r="G44" s="15">
        <v>283.10000000000002</v>
      </c>
      <c r="H44" s="15"/>
      <c r="I44" s="15"/>
      <c r="J44" s="15"/>
      <c r="K44" s="15"/>
      <c r="L44" s="7">
        <v>283.10000000000002</v>
      </c>
    </row>
    <row r="45" spans="1:12" x14ac:dyDescent="0.2">
      <c r="A45" s="26"/>
      <c r="B45" s="2" t="s">
        <v>80</v>
      </c>
      <c r="C45" s="3"/>
      <c r="D45" s="11"/>
      <c r="E45" s="15"/>
      <c r="F45" s="15"/>
      <c r="G45" s="15">
        <v>283.10000000000002</v>
      </c>
      <c r="H45" s="15"/>
      <c r="I45" s="15"/>
      <c r="J45" s="15"/>
      <c r="K45" s="15"/>
      <c r="L45" s="7">
        <v>283.10000000000002</v>
      </c>
    </row>
    <row r="46" spans="1:12" x14ac:dyDescent="0.2">
      <c r="A46" s="2" t="s">
        <v>112</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26"/>
      <c r="B48" s="2" t="s">
        <v>168</v>
      </c>
      <c r="C48" s="3"/>
      <c r="D48" s="11"/>
      <c r="E48" s="15"/>
      <c r="F48" s="15"/>
      <c r="G48" s="15"/>
      <c r="H48" s="15"/>
      <c r="I48" s="15">
        <v>228.7</v>
      </c>
      <c r="J48" s="15"/>
      <c r="K48" s="15"/>
      <c r="L48" s="7">
        <v>228.7</v>
      </c>
    </row>
    <row r="49" spans="1:12" x14ac:dyDescent="0.2">
      <c r="A49" s="2" t="s">
        <v>169</v>
      </c>
      <c r="B49" s="3"/>
      <c r="C49" s="3"/>
      <c r="D49" s="11"/>
      <c r="E49" s="15"/>
      <c r="F49" s="15"/>
      <c r="G49" s="15"/>
      <c r="H49" s="15"/>
      <c r="I49" s="15">
        <v>228.7</v>
      </c>
      <c r="J49" s="15"/>
      <c r="K49" s="15"/>
      <c r="L49" s="7">
        <v>228.7</v>
      </c>
    </row>
    <row r="50" spans="1:12" x14ac:dyDescent="0.2">
      <c r="A50" s="2">
        <v>96180</v>
      </c>
      <c r="B50" s="2">
        <v>3600001</v>
      </c>
      <c r="C50" s="2" t="s">
        <v>87</v>
      </c>
      <c r="D50" s="11"/>
      <c r="E50" s="15">
        <v>292.89999999999998</v>
      </c>
      <c r="F50" s="15"/>
      <c r="G50" s="15"/>
      <c r="H50" s="15"/>
      <c r="I50" s="15"/>
      <c r="J50" s="15"/>
      <c r="K50" s="15"/>
      <c r="L50" s="7">
        <v>292.89999999999998</v>
      </c>
    </row>
    <row r="51" spans="1:12" x14ac:dyDescent="0.2">
      <c r="A51" s="26"/>
      <c r="B51" s="2" t="s">
        <v>80</v>
      </c>
      <c r="C51" s="3"/>
      <c r="D51" s="11"/>
      <c r="E51" s="15">
        <v>292.89999999999998</v>
      </c>
      <c r="F51" s="15"/>
      <c r="G51" s="15"/>
      <c r="H51" s="15"/>
      <c r="I51" s="15"/>
      <c r="J51" s="15"/>
      <c r="K51" s="15"/>
      <c r="L51" s="7">
        <v>292.89999999999998</v>
      </c>
    </row>
    <row r="52" spans="1:12" x14ac:dyDescent="0.2">
      <c r="A52" s="2" t="s">
        <v>88</v>
      </c>
      <c r="B52" s="3"/>
      <c r="C52" s="3"/>
      <c r="D52" s="11"/>
      <c r="E52" s="15">
        <v>292.89999999999998</v>
      </c>
      <c r="F52" s="15"/>
      <c r="G52" s="15"/>
      <c r="H52" s="15"/>
      <c r="I52" s="15"/>
      <c r="J52" s="15"/>
      <c r="K52" s="15"/>
      <c r="L52" s="7">
        <v>292.89999999999998</v>
      </c>
    </row>
    <row r="53" spans="1:12" x14ac:dyDescent="0.2">
      <c r="A53" s="2">
        <v>92011</v>
      </c>
      <c r="B53" s="2">
        <v>3600001</v>
      </c>
      <c r="C53" s="2" t="s">
        <v>65</v>
      </c>
      <c r="D53" s="11"/>
      <c r="E53" s="15"/>
      <c r="F53" s="15">
        <v>218.6</v>
      </c>
      <c r="G53" s="15"/>
      <c r="H53" s="15"/>
      <c r="I53" s="15"/>
      <c r="J53" s="15"/>
      <c r="K53" s="15"/>
      <c r="L53" s="7">
        <v>218.6</v>
      </c>
    </row>
    <row r="54" spans="1:12" x14ac:dyDescent="0.2">
      <c r="A54" s="26"/>
      <c r="B54" s="2" t="s">
        <v>80</v>
      </c>
      <c r="C54" s="3"/>
      <c r="D54" s="11"/>
      <c r="E54" s="15"/>
      <c r="F54" s="15">
        <v>218.6</v>
      </c>
      <c r="G54" s="15"/>
      <c r="H54" s="15"/>
      <c r="I54" s="15"/>
      <c r="J54" s="15"/>
      <c r="K54" s="15"/>
      <c r="L54" s="7">
        <v>218.6</v>
      </c>
    </row>
    <row r="55" spans="1:12" x14ac:dyDescent="0.2">
      <c r="A55" s="2" t="s">
        <v>172</v>
      </c>
      <c r="B55" s="3"/>
      <c r="C55" s="3"/>
      <c r="D55" s="11"/>
      <c r="E55" s="15"/>
      <c r="F55" s="15">
        <v>218.6</v>
      </c>
      <c r="G55" s="15"/>
      <c r="H55" s="15"/>
      <c r="I55" s="15"/>
      <c r="J55" s="15"/>
      <c r="K55" s="15"/>
      <c r="L55" s="7">
        <v>218.6</v>
      </c>
    </row>
    <row r="56" spans="1:12" x14ac:dyDescent="0.2">
      <c r="A56" s="2">
        <v>96171</v>
      </c>
      <c r="B56" s="2">
        <v>3600001</v>
      </c>
      <c r="C56" s="2" t="s">
        <v>75</v>
      </c>
      <c r="D56" s="11"/>
      <c r="E56" s="15">
        <v>271</v>
      </c>
      <c r="F56" s="15"/>
      <c r="G56" s="15"/>
      <c r="H56" s="15"/>
      <c r="I56" s="15"/>
      <c r="J56" s="15"/>
      <c r="K56" s="15"/>
      <c r="L56" s="7">
        <v>271</v>
      </c>
    </row>
    <row r="57" spans="1:12" x14ac:dyDescent="0.2">
      <c r="A57" s="26"/>
      <c r="B57" s="2" t="s">
        <v>80</v>
      </c>
      <c r="C57" s="3"/>
      <c r="D57" s="11"/>
      <c r="E57" s="15">
        <v>271</v>
      </c>
      <c r="F57" s="15"/>
      <c r="G57" s="15"/>
      <c r="H57" s="15"/>
      <c r="I57" s="15"/>
      <c r="J57" s="15"/>
      <c r="K57" s="15"/>
      <c r="L57" s="7">
        <v>271</v>
      </c>
    </row>
    <row r="58" spans="1:12" x14ac:dyDescent="0.2">
      <c r="A58" s="2" t="s">
        <v>113</v>
      </c>
      <c r="B58" s="3"/>
      <c r="C58" s="3"/>
      <c r="D58" s="11"/>
      <c r="E58" s="15">
        <v>271</v>
      </c>
      <c r="F58" s="15"/>
      <c r="G58" s="15"/>
      <c r="H58" s="15"/>
      <c r="I58" s="15"/>
      <c r="J58" s="15"/>
      <c r="K58" s="15"/>
      <c r="L58" s="7">
        <v>271</v>
      </c>
    </row>
    <row r="59" spans="1:12" x14ac:dyDescent="0.2">
      <c r="A59" s="2">
        <v>89078</v>
      </c>
      <c r="B59" s="2">
        <v>106500002</v>
      </c>
      <c r="C59" s="2" t="s">
        <v>74</v>
      </c>
      <c r="D59" s="11"/>
      <c r="E59" s="15"/>
      <c r="F59" s="15">
        <v>307.5</v>
      </c>
      <c r="G59" s="15"/>
      <c r="H59" s="15"/>
      <c r="I59" s="15"/>
      <c r="J59" s="15"/>
      <c r="K59" s="15"/>
      <c r="L59" s="7">
        <v>307.5</v>
      </c>
    </row>
    <row r="60" spans="1:12" x14ac:dyDescent="0.2">
      <c r="A60" s="26"/>
      <c r="B60" s="2" t="s">
        <v>79</v>
      </c>
      <c r="C60" s="3"/>
      <c r="D60" s="11"/>
      <c r="E60" s="15"/>
      <c r="F60" s="15">
        <v>307.5</v>
      </c>
      <c r="G60" s="15"/>
      <c r="H60" s="15"/>
      <c r="I60" s="15"/>
      <c r="J60" s="15"/>
      <c r="K60" s="15"/>
      <c r="L60" s="7">
        <v>307.5</v>
      </c>
    </row>
    <row r="61" spans="1:12" x14ac:dyDescent="0.2">
      <c r="A61" s="2" t="s">
        <v>94</v>
      </c>
      <c r="B61" s="3"/>
      <c r="C61" s="3"/>
      <c r="D61" s="11"/>
      <c r="E61" s="15"/>
      <c r="F61" s="15">
        <v>307.5</v>
      </c>
      <c r="G61" s="15"/>
      <c r="H61" s="15"/>
      <c r="I61" s="15"/>
      <c r="J61" s="15"/>
      <c r="K61" s="15"/>
      <c r="L61" s="7">
        <v>307.5</v>
      </c>
    </row>
    <row r="62" spans="1:12" x14ac:dyDescent="0.2">
      <c r="A62" s="2">
        <v>93870</v>
      </c>
      <c r="B62" s="2">
        <v>2840001</v>
      </c>
      <c r="C62" s="2" t="s">
        <v>87</v>
      </c>
      <c r="D62" s="11"/>
      <c r="E62" s="15">
        <v>230.1</v>
      </c>
      <c r="F62" s="15"/>
      <c r="G62" s="15"/>
      <c r="H62" s="15"/>
      <c r="I62" s="15"/>
      <c r="J62" s="15"/>
      <c r="K62" s="15"/>
      <c r="L62" s="7">
        <v>230.1</v>
      </c>
    </row>
    <row r="63" spans="1:12" x14ac:dyDescent="0.2">
      <c r="A63" s="26"/>
      <c r="B63" s="2" t="s">
        <v>72</v>
      </c>
      <c r="C63" s="3"/>
      <c r="D63" s="11"/>
      <c r="E63" s="15">
        <v>230.1</v>
      </c>
      <c r="F63" s="15"/>
      <c r="G63" s="15"/>
      <c r="H63" s="15"/>
      <c r="I63" s="15"/>
      <c r="J63" s="15"/>
      <c r="K63" s="15"/>
      <c r="L63" s="7">
        <v>230.1</v>
      </c>
    </row>
    <row r="64" spans="1:12" x14ac:dyDescent="0.2">
      <c r="A64" s="2" t="s">
        <v>96</v>
      </c>
      <c r="B64" s="3"/>
      <c r="C64" s="3"/>
      <c r="D64" s="11"/>
      <c r="E64" s="15">
        <v>230.1</v>
      </c>
      <c r="F64" s="15"/>
      <c r="G64" s="15"/>
      <c r="H64" s="15"/>
      <c r="I64" s="15"/>
      <c r="J64" s="15"/>
      <c r="K64" s="15"/>
      <c r="L64" s="7">
        <v>230.1</v>
      </c>
    </row>
    <row r="65" spans="1:12" x14ac:dyDescent="0.2">
      <c r="A65" s="2">
        <v>91234</v>
      </c>
      <c r="B65" s="2">
        <v>106500002</v>
      </c>
      <c r="C65" s="2" t="s">
        <v>91</v>
      </c>
      <c r="D65" s="11"/>
      <c r="E65" s="15">
        <v>236.4</v>
      </c>
      <c r="F65" s="15"/>
      <c r="G65" s="15"/>
      <c r="H65" s="15"/>
      <c r="I65" s="15"/>
      <c r="J65" s="15"/>
      <c r="K65" s="15"/>
      <c r="L65" s="7">
        <v>236.4</v>
      </c>
    </row>
    <row r="66" spans="1:12" x14ac:dyDescent="0.2">
      <c r="A66" s="26"/>
      <c r="B66" s="2" t="s">
        <v>79</v>
      </c>
      <c r="C66" s="3"/>
      <c r="D66" s="11"/>
      <c r="E66" s="15">
        <v>236.4</v>
      </c>
      <c r="F66" s="15"/>
      <c r="G66" s="15"/>
      <c r="H66" s="15"/>
      <c r="I66" s="15"/>
      <c r="J66" s="15"/>
      <c r="K66" s="15"/>
      <c r="L66" s="7">
        <v>236.4</v>
      </c>
    </row>
    <row r="67" spans="1:12" x14ac:dyDescent="0.2">
      <c r="A67" s="2" t="s">
        <v>97</v>
      </c>
      <c r="B67" s="3"/>
      <c r="C67" s="3"/>
      <c r="D67" s="11"/>
      <c r="E67" s="15">
        <v>236.4</v>
      </c>
      <c r="F67" s="15"/>
      <c r="G67" s="15"/>
      <c r="H67" s="15"/>
      <c r="I67" s="15"/>
      <c r="J67" s="15"/>
      <c r="K67" s="15"/>
      <c r="L67" s="7">
        <v>236.4</v>
      </c>
    </row>
    <row r="68" spans="1:12" x14ac:dyDescent="0.2">
      <c r="A68" s="2">
        <v>93864</v>
      </c>
      <c r="B68" s="2">
        <v>2840001</v>
      </c>
      <c r="C68" s="2" t="s">
        <v>87</v>
      </c>
      <c r="D68" s="11"/>
      <c r="E68" s="15">
        <v>251.5</v>
      </c>
      <c r="F68" s="15"/>
      <c r="G68" s="15"/>
      <c r="H68" s="15"/>
      <c r="I68" s="15"/>
      <c r="J68" s="15"/>
      <c r="K68" s="15"/>
      <c r="L68" s="7">
        <v>251.5</v>
      </c>
    </row>
    <row r="69" spans="1:12" x14ac:dyDescent="0.2">
      <c r="A69" s="26"/>
      <c r="B69" s="2" t="s">
        <v>72</v>
      </c>
      <c r="C69" s="3"/>
      <c r="D69" s="11"/>
      <c r="E69" s="15">
        <v>251.5</v>
      </c>
      <c r="F69" s="15"/>
      <c r="G69" s="15"/>
      <c r="H69" s="15"/>
      <c r="I69" s="15"/>
      <c r="J69" s="15"/>
      <c r="K69" s="15"/>
      <c r="L69" s="7">
        <v>251.5</v>
      </c>
    </row>
    <row r="70" spans="1:12" x14ac:dyDescent="0.2">
      <c r="A70" s="2" t="s">
        <v>98</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26"/>
      <c r="B72" s="2" t="s">
        <v>80</v>
      </c>
      <c r="C72" s="3"/>
      <c r="D72" s="11"/>
      <c r="E72" s="15"/>
      <c r="F72" s="15"/>
      <c r="G72" s="15"/>
      <c r="H72" s="15">
        <v>231.4</v>
      </c>
      <c r="I72" s="15"/>
      <c r="J72" s="15"/>
      <c r="K72" s="15"/>
      <c r="L72" s="7">
        <v>231.4</v>
      </c>
    </row>
    <row r="73" spans="1:12" x14ac:dyDescent="0.2">
      <c r="A73" s="2" t="s">
        <v>165</v>
      </c>
      <c r="B73" s="3"/>
      <c r="C73" s="3"/>
      <c r="D73" s="11"/>
      <c r="E73" s="15"/>
      <c r="F73" s="15"/>
      <c r="G73" s="15"/>
      <c r="H73" s="15">
        <v>231.4</v>
      </c>
      <c r="I73" s="15"/>
      <c r="J73" s="15"/>
      <c r="K73" s="15"/>
      <c r="L73" s="7">
        <v>231.4</v>
      </c>
    </row>
    <row r="74" spans="1:12" x14ac:dyDescent="0.2">
      <c r="A74" s="2">
        <v>79978</v>
      </c>
      <c r="B74" s="2">
        <v>180001</v>
      </c>
      <c r="C74" s="2" t="s">
        <v>92</v>
      </c>
      <c r="D74" s="11"/>
      <c r="E74" s="15"/>
      <c r="F74" s="15"/>
      <c r="G74" s="15"/>
      <c r="H74" s="15"/>
      <c r="I74" s="15"/>
      <c r="J74" s="15"/>
      <c r="K74" s="15">
        <v>241</v>
      </c>
      <c r="L74" s="7">
        <v>241</v>
      </c>
    </row>
    <row r="75" spans="1:12" x14ac:dyDescent="0.2">
      <c r="A75" s="26"/>
      <c r="B75" s="2" t="s">
        <v>73</v>
      </c>
      <c r="C75" s="3"/>
      <c r="D75" s="11"/>
      <c r="E75" s="15"/>
      <c r="F75" s="15"/>
      <c r="G75" s="15"/>
      <c r="H75" s="15"/>
      <c r="I75" s="15"/>
      <c r="J75" s="15"/>
      <c r="K75" s="15">
        <v>241</v>
      </c>
      <c r="L75" s="7">
        <v>241</v>
      </c>
    </row>
    <row r="76" spans="1:12" x14ac:dyDescent="0.2">
      <c r="A76" s="2" t="s">
        <v>99</v>
      </c>
      <c r="B76" s="3"/>
      <c r="C76" s="3"/>
      <c r="D76" s="11"/>
      <c r="E76" s="15"/>
      <c r="F76" s="15"/>
      <c r="G76" s="15"/>
      <c r="H76" s="15"/>
      <c r="I76" s="15"/>
      <c r="J76" s="15"/>
      <c r="K76" s="15">
        <v>241</v>
      </c>
      <c r="L76" s="7">
        <v>241</v>
      </c>
    </row>
    <row r="77" spans="1:12" x14ac:dyDescent="0.2">
      <c r="A77" s="2">
        <v>82314</v>
      </c>
      <c r="B77" s="2">
        <v>3600001</v>
      </c>
      <c r="C77" s="2" t="s">
        <v>76</v>
      </c>
      <c r="D77" s="11"/>
      <c r="E77" s="15"/>
      <c r="F77" s="15"/>
      <c r="G77" s="15"/>
      <c r="H77" s="15"/>
      <c r="I77" s="15">
        <v>229.5</v>
      </c>
      <c r="J77" s="15"/>
      <c r="K77" s="15"/>
      <c r="L77" s="7">
        <v>229.5</v>
      </c>
    </row>
    <row r="78" spans="1:12" x14ac:dyDescent="0.2">
      <c r="A78" s="26"/>
      <c r="B78" s="2" t="s">
        <v>80</v>
      </c>
      <c r="C78" s="3"/>
      <c r="D78" s="11"/>
      <c r="E78" s="15"/>
      <c r="F78" s="15"/>
      <c r="G78" s="15"/>
      <c r="H78" s="15"/>
      <c r="I78" s="15">
        <v>229.5</v>
      </c>
      <c r="J78" s="15"/>
      <c r="K78" s="15"/>
      <c r="L78" s="7">
        <v>229.5</v>
      </c>
    </row>
    <row r="79" spans="1:12" x14ac:dyDescent="0.2">
      <c r="A79" s="2" t="s">
        <v>100</v>
      </c>
      <c r="B79" s="3"/>
      <c r="C79" s="3"/>
      <c r="D79" s="11"/>
      <c r="E79" s="15"/>
      <c r="F79" s="15"/>
      <c r="G79" s="15"/>
      <c r="H79" s="15"/>
      <c r="I79" s="15">
        <v>229.5</v>
      </c>
      <c r="J79" s="15"/>
      <c r="K79" s="15"/>
      <c r="L79" s="7">
        <v>229.5</v>
      </c>
    </row>
    <row r="80" spans="1:12" x14ac:dyDescent="0.2">
      <c r="A80" s="2">
        <v>93003</v>
      </c>
      <c r="B80" s="2">
        <v>550003</v>
      </c>
      <c r="C80" s="2" t="s">
        <v>104</v>
      </c>
      <c r="D80" s="11"/>
      <c r="E80" s="15">
        <v>268.2</v>
      </c>
      <c r="F80" s="15"/>
      <c r="G80" s="15"/>
      <c r="H80" s="15"/>
      <c r="I80" s="15"/>
      <c r="J80" s="15"/>
      <c r="K80" s="15"/>
      <c r="L80" s="7">
        <v>268.2</v>
      </c>
    </row>
    <row r="81" spans="1:12" x14ac:dyDescent="0.2">
      <c r="A81" s="26"/>
      <c r="B81" s="2" t="s">
        <v>95</v>
      </c>
      <c r="C81" s="3"/>
      <c r="D81" s="11"/>
      <c r="E81" s="15">
        <v>268.2</v>
      </c>
      <c r="F81" s="15"/>
      <c r="G81" s="15"/>
      <c r="H81" s="15"/>
      <c r="I81" s="15"/>
      <c r="J81" s="15"/>
      <c r="K81" s="15"/>
      <c r="L81" s="7">
        <v>268.2</v>
      </c>
    </row>
    <row r="82" spans="1:12" x14ac:dyDescent="0.2">
      <c r="A82" s="2" t="s">
        <v>114</v>
      </c>
      <c r="B82" s="3"/>
      <c r="C82" s="3"/>
      <c r="D82" s="11"/>
      <c r="E82" s="15">
        <v>268.2</v>
      </c>
      <c r="F82" s="15"/>
      <c r="G82" s="15"/>
      <c r="H82" s="15"/>
      <c r="I82" s="15"/>
      <c r="J82" s="15"/>
      <c r="K82" s="15"/>
      <c r="L82" s="7">
        <v>268.2</v>
      </c>
    </row>
    <row r="83" spans="1:12" x14ac:dyDescent="0.2">
      <c r="A83" s="2">
        <v>96095</v>
      </c>
      <c r="B83" s="2">
        <v>102960001</v>
      </c>
      <c r="C83" s="2" t="s">
        <v>102</v>
      </c>
      <c r="D83" s="11">
        <v>243.5</v>
      </c>
      <c r="E83" s="15"/>
      <c r="F83" s="15"/>
      <c r="G83" s="15"/>
      <c r="H83" s="15"/>
      <c r="I83" s="15"/>
      <c r="J83" s="15"/>
      <c r="K83" s="15"/>
      <c r="L83" s="7">
        <v>243.5</v>
      </c>
    </row>
    <row r="84" spans="1:12" x14ac:dyDescent="0.2">
      <c r="A84" s="26"/>
      <c r="B84" s="2" t="s">
        <v>81</v>
      </c>
      <c r="C84" s="3"/>
      <c r="D84" s="11">
        <v>243.5</v>
      </c>
      <c r="E84" s="15"/>
      <c r="F84" s="15"/>
      <c r="G84" s="15"/>
      <c r="H84" s="15"/>
      <c r="I84" s="15"/>
      <c r="J84" s="15"/>
      <c r="K84" s="15"/>
      <c r="L84" s="7">
        <v>243.5</v>
      </c>
    </row>
    <row r="85" spans="1:12" x14ac:dyDescent="0.2">
      <c r="A85" s="2" t="s">
        <v>115</v>
      </c>
      <c r="B85" s="3"/>
      <c r="C85" s="3"/>
      <c r="D85" s="11">
        <v>243.5</v>
      </c>
      <c r="E85" s="15"/>
      <c r="F85" s="15"/>
      <c r="G85" s="15"/>
      <c r="H85" s="15"/>
      <c r="I85" s="15"/>
      <c r="J85" s="15"/>
      <c r="K85" s="15"/>
      <c r="L85" s="7">
        <v>243.5</v>
      </c>
    </row>
    <row r="86" spans="1:12" x14ac:dyDescent="0.2">
      <c r="A86" s="2">
        <v>94635</v>
      </c>
      <c r="B86" s="2">
        <v>1890027</v>
      </c>
      <c r="C86" s="2" t="s">
        <v>106</v>
      </c>
      <c r="D86" s="11"/>
      <c r="E86" s="15"/>
      <c r="F86" s="15">
        <v>322.3</v>
      </c>
      <c r="G86" s="15"/>
      <c r="H86" s="15"/>
      <c r="I86" s="15"/>
      <c r="J86" s="15"/>
      <c r="K86" s="15"/>
      <c r="L86" s="7">
        <v>322.3</v>
      </c>
    </row>
    <row r="87" spans="1:12" x14ac:dyDescent="0.2">
      <c r="A87" s="26"/>
      <c r="B87" s="2" t="s">
        <v>116</v>
      </c>
      <c r="C87" s="3"/>
      <c r="D87" s="11"/>
      <c r="E87" s="15"/>
      <c r="F87" s="15">
        <v>322.3</v>
      </c>
      <c r="G87" s="15"/>
      <c r="H87" s="15"/>
      <c r="I87" s="15"/>
      <c r="J87" s="15"/>
      <c r="K87" s="15"/>
      <c r="L87" s="7">
        <v>322.3</v>
      </c>
    </row>
    <row r="88" spans="1:12" x14ac:dyDescent="0.2">
      <c r="A88" s="2" t="s">
        <v>117</v>
      </c>
      <c r="B88" s="3"/>
      <c r="C88" s="3"/>
      <c r="D88" s="11"/>
      <c r="E88" s="15"/>
      <c r="F88" s="15">
        <v>322.3</v>
      </c>
      <c r="G88" s="15"/>
      <c r="H88" s="15"/>
      <c r="I88" s="15"/>
      <c r="J88" s="15"/>
      <c r="K88" s="15"/>
      <c r="L88" s="7">
        <v>322.3</v>
      </c>
    </row>
    <row r="89" spans="1:12" x14ac:dyDescent="0.2">
      <c r="A89" s="2">
        <v>96215</v>
      </c>
      <c r="B89" s="2">
        <v>3600001</v>
      </c>
      <c r="C89" s="2" t="s">
        <v>107</v>
      </c>
      <c r="D89" s="11">
        <v>234.7</v>
      </c>
      <c r="E89" s="15"/>
      <c r="F89" s="15"/>
      <c r="G89" s="15"/>
      <c r="H89" s="15"/>
      <c r="I89" s="15"/>
      <c r="J89" s="15"/>
      <c r="K89" s="15"/>
      <c r="L89" s="7">
        <v>234.7</v>
      </c>
    </row>
    <row r="90" spans="1:12" x14ac:dyDescent="0.2">
      <c r="A90" s="26"/>
      <c r="B90" s="2" t="s">
        <v>80</v>
      </c>
      <c r="C90" s="3"/>
      <c r="D90" s="11">
        <v>234.7</v>
      </c>
      <c r="E90" s="15"/>
      <c r="F90" s="15"/>
      <c r="G90" s="15"/>
      <c r="H90" s="15"/>
      <c r="I90" s="15"/>
      <c r="J90" s="15"/>
      <c r="K90" s="15"/>
      <c r="L90" s="7">
        <v>234.7</v>
      </c>
    </row>
    <row r="91" spans="1:12" x14ac:dyDescent="0.2">
      <c r="A91" s="2" t="s">
        <v>118</v>
      </c>
      <c r="B91" s="3"/>
      <c r="C91" s="3"/>
      <c r="D91" s="11">
        <v>234.7</v>
      </c>
      <c r="E91" s="15"/>
      <c r="F91" s="15"/>
      <c r="G91" s="15"/>
      <c r="H91" s="15"/>
      <c r="I91" s="15"/>
      <c r="J91" s="15"/>
      <c r="K91" s="15"/>
      <c r="L91" s="7">
        <v>234.7</v>
      </c>
    </row>
    <row r="92" spans="1:12" x14ac:dyDescent="0.2">
      <c r="A92" s="2">
        <v>96367</v>
      </c>
      <c r="B92" s="2">
        <v>106500002</v>
      </c>
      <c r="C92" s="2" t="s">
        <v>148</v>
      </c>
      <c r="D92" s="11">
        <v>238.4</v>
      </c>
      <c r="E92" s="15"/>
      <c r="F92" s="15"/>
      <c r="G92" s="15"/>
      <c r="H92" s="15"/>
      <c r="I92" s="15"/>
      <c r="J92" s="15"/>
      <c r="K92" s="15"/>
      <c r="L92" s="7">
        <v>238.4</v>
      </c>
    </row>
    <row r="93" spans="1:12" x14ac:dyDescent="0.2">
      <c r="A93" s="26"/>
      <c r="B93" s="2" t="s">
        <v>79</v>
      </c>
      <c r="C93" s="3"/>
      <c r="D93" s="11">
        <v>238.4</v>
      </c>
      <c r="E93" s="15"/>
      <c r="F93" s="15"/>
      <c r="G93" s="15"/>
      <c r="H93" s="15"/>
      <c r="I93" s="15"/>
      <c r="J93" s="15"/>
      <c r="K93" s="15"/>
      <c r="L93" s="7">
        <v>238.4</v>
      </c>
    </row>
    <row r="94" spans="1:12" x14ac:dyDescent="0.2">
      <c r="A94" s="2" t="s">
        <v>163</v>
      </c>
      <c r="B94" s="3"/>
      <c r="C94" s="3"/>
      <c r="D94" s="11">
        <v>238.4</v>
      </c>
      <c r="E94" s="15"/>
      <c r="F94" s="15"/>
      <c r="G94" s="15"/>
      <c r="H94" s="15"/>
      <c r="I94" s="15"/>
      <c r="J94" s="15"/>
      <c r="K94" s="15"/>
      <c r="L94" s="7">
        <v>238.4</v>
      </c>
    </row>
    <row r="95" spans="1:12" x14ac:dyDescent="0.2">
      <c r="A95" s="2">
        <v>86741</v>
      </c>
      <c r="B95" s="2">
        <v>106500002</v>
      </c>
      <c r="C95" s="2" t="s">
        <v>106</v>
      </c>
      <c r="D95" s="11"/>
      <c r="E95" s="15"/>
      <c r="F95" s="15"/>
      <c r="G95" s="15">
        <v>246.4</v>
      </c>
      <c r="H95" s="15"/>
      <c r="I95" s="15"/>
      <c r="J95" s="15"/>
      <c r="K95" s="15"/>
      <c r="L95" s="7">
        <v>246.4</v>
      </c>
    </row>
    <row r="96" spans="1:12" x14ac:dyDescent="0.2">
      <c r="A96" s="26"/>
      <c r="B96" s="2" t="s">
        <v>79</v>
      </c>
      <c r="C96" s="3"/>
      <c r="D96" s="11"/>
      <c r="E96" s="15"/>
      <c r="F96" s="15"/>
      <c r="G96" s="15">
        <v>246.4</v>
      </c>
      <c r="H96" s="15"/>
      <c r="I96" s="15"/>
      <c r="J96" s="15"/>
      <c r="K96" s="15"/>
      <c r="L96" s="7">
        <v>246.4</v>
      </c>
    </row>
    <row r="97" spans="1:12" x14ac:dyDescent="0.2">
      <c r="A97" s="2" t="s">
        <v>119</v>
      </c>
      <c r="B97" s="3"/>
      <c r="C97" s="3"/>
      <c r="D97" s="11"/>
      <c r="E97" s="15"/>
      <c r="F97" s="15"/>
      <c r="G97" s="15">
        <v>246.4</v>
      </c>
      <c r="H97" s="15"/>
      <c r="I97" s="15"/>
      <c r="J97" s="15"/>
      <c r="K97" s="15"/>
      <c r="L97" s="7">
        <v>246.4</v>
      </c>
    </row>
    <row r="98" spans="1:12" x14ac:dyDescent="0.2">
      <c r="A98" s="2">
        <v>86754</v>
      </c>
      <c r="B98" s="2">
        <v>106500002</v>
      </c>
      <c r="C98" s="2" t="s">
        <v>74</v>
      </c>
      <c r="D98" s="11"/>
      <c r="E98" s="15">
        <v>225.7</v>
      </c>
      <c r="F98" s="15"/>
      <c r="G98" s="15"/>
      <c r="H98" s="15"/>
      <c r="I98" s="15"/>
      <c r="J98" s="15"/>
      <c r="K98" s="15"/>
      <c r="L98" s="7">
        <v>225.7</v>
      </c>
    </row>
    <row r="99" spans="1:12" x14ac:dyDescent="0.2">
      <c r="A99" s="26"/>
      <c r="B99" s="2" t="s">
        <v>79</v>
      </c>
      <c r="C99" s="3"/>
      <c r="D99" s="11"/>
      <c r="E99" s="15">
        <v>225.7</v>
      </c>
      <c r="F99" s="15"/>
      <c r="G99" s="15"/>
      <c r="H99" s="15"/>
      <c r="I99" s="15"/>
      <c r="J99" s="15"/>
      <c r="K99" s="15"/>
      <c r="L99" s="7">
        <v>225.7</v>
      </c>
    </row>
    <row r="100" spans="1:12" x14ac:dyDescent="0.2">
      <c r="A100" s="2" t="s">
        <v>171</v>
      </c>
      <c r="B100" s="3"/>
      <c r="C100" s="3"/>
      <c r="D100" s="11"/>
      <c r="E100" s="15">
        <v>225.7</v>
      </c>
      <c r="F100" s="15"/>
      <c r="G100" s="15"/>
      <c r="H100" s="15"/>
      <c r="I100" s="15"/>
      <c r="J100" s="15"/>
      <c r="K100" s="15"/>
      <c r="L100" s="7">
        <v>225.7</v>
      </c>
    </row>
    <row r="101" spans="1:12" x14ac:dyDescent="0.2">
      <c r="A101" s="2">
        <v>89611</v>
      </c>
      <c r="B101" s="2">
        <v>3600001</v>
      </c>
      <c r="C101" s="2" t="s">
        <v>78</v>
      </c>
      <c r="D101" s="11"/>
      <c r="E101" s="15"/>
      <c r="F101" s="15"/>
      <c r="G101" s="15"/>
      <c r="H101" s="15">
        <v>230.8</v>
      </c>
      <c r="I101" s="15"/>
      <c r="J101" s="15"/>
      <c r="K101" s="15"/>
      <c r="L101" s="7">
        <v>230.8</v>
      </c>
    </row>
    <row r="102" spans="1:12" x14ac:dyDescent="0.2">
      <c r="A102" s="26"/>
      <c r="B102" s="2" t="s">
        <v>80</v>
      </c>
      <c r="C102" s="3"/>
      <c r="D102" s="11"/>
      <c r="E102" s="15"/>
      <c r="F102" s="15"/>
      <c r="G102" s="15"/>
      <c r="H102" s="15">
        <v>230.8</v>
      </c>
      <c r="I102" s="15"/>
      <c r="J102" s="15"/>
      <c r="K102" s="15"/>
      <c r="L102" s="7">
        <v>230.8</v>
      </c>
    </row>
    <row r="103" spans="1:12" x14ac:dyDescent="0.2">
      <c r="A103" s="2" t="s">
        <v>120</v>
      </c>
      <c r="B103" s="3"/>
      <c r="C103" s="3"/>
      <c r="D103" s="11"/>
      <c r="E103" s="15"/>
      <c r="F103" s="15"/>
      <c r="G103" s="15"/>
      <c r="H103" s="15">
        <v>230.8</v>
      </c>
      <c r="I103" s="15"/>
      <c r="J103" s="15"/>
      <c r="K103" s="15"/>
      <c r="L103" s="7">
        <v>230.8</v>
      </c>
    </row>
    <row r="104" spans="1:12" x14ac:dyDescent="0.2">
      <c r="A104" s="2">
        <v>98119</v>
      </c>
      <c r="B104" s="2">
        <v>3600001</v>
      </c>
      <c r="C104" s="2" t="s">
        <v>87</v>
      </c>
      <c r="D104" s="11">
        <v>296</v>
      </c>
      <c r="E104" s="15"/>
      <c r="F104" s="15"/>
      <c r="G104" s="15"/>
      <c r="H104" s="15"/>
      <c r="I104" s="15"/>
      <c r="J104" s="15"/>
      <c r="K104" s="15"/>
      <c r="L104" s="7">
        <v>296</v>
      </c>
    </row>
    <row r="105" spans="1:12" x14ac:dyDescent="0.2">
      <c r="A105" s="26"/>
      <c r="B105" s="2" t="s">
        <v>80</v>
      </c>
      <c r="C105" s="3"/>
      <c r="D105" s="11">
        <v>296</v>
      </c>
      <c r="E105" s="15"/>
      <c r="F105" s="15"/>
      <c r="G105" s="15"/>
      <c r="H105" s="15"/>
      <c r="I105" s="15"/>
      <c r="J105" s="15"/>
      <c r="K105" s="15"/>
      <c r="L105" s="7">
        <v>296</v>
      </c>
    </row>
    <row r="106" spans="1:12" x14ac:dyDescent="0.2">
      <c r="A106" s="2" t="s">
        <v>129</v>
      </c>
      <c r="B106" s="3"/>
      <c r="C106" s="3"/>
      <c r="D106" s="11">
        <v>296</v>
      </c>
      <c r="E106" s="15"/>
      <c r="F106" s="15"/>
      <c r="G106" s="15"/>
      <c r="H106" s="15"/>
      <c r="I106" s="15"/>
      <c r="J106" s="15"/>
      <c r="K106" s="15"/>
      <c r="L106" s="7">
        <v>296</v>
      </c>
    </row>
    <row r="107" spans="1:12" x14ac:dyDescent="0.2">
      <c r="A107" s="2">
        <v>98130</v>
      </c>
      <c r="B107" s="2">
        <v>3600001</v>
      </c>
      <c r="C107" s="2" t="s">
        <v>124</v>
      </c>
      <c r="D107" s="11">
        <v>225.9</v>
      </c>
      <c r="E107" s="15"/>
      <c r="F107" s="15"/>
      <c r="G107" s="15"/>
      <c r="H107" s="15"/>
      <c r="I107" s="15"/>
      <c r="J107" s="15"/>
      <c r="K107" s="15"/>
      <c r="L107" s="7">
        <v>225.9</v>
      </c>
    </row>
    <row r="108" spans="1:12" x14ac:dyDescent="0.2">
      <c r="A108" s="26"/>
      <c r="B108" s="2" t="s">
        <v>80</v>
      </c>
      <c r="C108" s="3"/>
      <c r="D108" s="11">
        <v>225.9</v>
      </c>
      <c r="E108" s="15"/>
      <c r="F108" s="15"/>
      <c r="G108" s="15"/>
      <c r="H108" s="15"/>
      <c r="I108" s="15"/>
      <c r="J108" s="15"/>
      <c r="K108" s="15"/>
      <c r="L108" s="7">
        <v>225.9</v>
      </c>
    </row>
    <row r="109" spans="1:12" x14ac:dyDescent="0.2">
      <c r="A109" s="2" t="s">
        <v>130</v>
      </c>
      <c r="B109" s="3"/>
      <c r="C109" s="3"/>
      <c r="D109" s="11">
        <v>225.9</v>
      </c>
      <c r="E109" s="15"/>
      <c r="F109" s="15"/>
      <c r="G109" s="15"/>
      <c r="H109" s="15"/>
      <c r="I109" s="15"/>
      <c r="J109" s="15"/>
      <c r="K109" s="15"/>
      <c r="L109" s="7">
        <v>225.9</v>
      </c>
    </row>
    <row r="110" spans="1:12" x14ac:dyDescent="0.2">
      <c r="A110" s="2">
        <v>98131</v>
      </c>
      <c r="B110" s="2">
        <v>3600001</v>
      </c>
      <c r="C110" s="2" t="s">
        <v>87</v>
      </c>
      <c r="D110" s="11">
        <v>256.8</v>
      </c>
      <c r="E110" s="15"/>
      <c r="F110" s="15"/>
      <c r="G110" s="15"/>
      <c r="H110" s="15"/>
      <c r="I110" s="15"/>
      <c r="J110" s="15"/>
      <c r="K110" s="15"/>
      <c r="L110" s="7">
        <v>256.8</v>
      </c>
    </row>
    <row r="111" spans="1:12" x14ac:dyDescent="0.2">
      <c r="A111" s="26"/>
      <c r="B111" s="2" t="s">
        <v>80</v>
      </c>
      <c r="C111" s="3"/>
      <c r="D111" s="11">
        <v>256.8</v>
      </c>
      <c r="E111" s="15"/>
      <c r="F111" s="15"/>
      <c r="G111" s="15"/>
      <c r="H111" s="15"/>
      <c r="I111" s="15"/>
      <c r="J111" s="15"/>
      <c r="K111" s="15"/>
      <c r="L111" s="7">
        <v>256.8</v>
      </c>
    </row>
    <row r="112" spans="1:12" x14ac:dyDescent="0.2">
      <c r="A112" s="2" t="s">
        <v>131</v>
      </c>
      <c r="B112" s="3"/>
      <c r="C112" s="3"/>
      <c r="D112" s="11">
        <v>256.8</v>
      </c>
      <c r="E112" s="15"/>
      <c r="F112" s="15"/>
      <c r="G112" s="15"/>
      <c r="H112" s="15"/>
      <c r="I112" s="15"/>
      <c r="J112" s="15"/>
      <c r="K112" s="15"/>
      <c r="L112" s="7">
        <v>256.8</v>
      </c>
    </row>
    <row r="113" spans="1:12" x14ac:dyDescent="0.2">
      <c r="A113" s="2">
        <v>93866</v>
      </c>
      <c r="B113" s="2">
        <v>2840001</v>
      </c>
      <c r="C113" s="2" t="s">
        <v>77</v>
      </c>
      <c r="D113" s="11"/>
      <c r="E113" s="15">
        <v>288.60000000000002</v>
      </c>
      <c r="F113" s="15"/>
      <c r="G113" s="15"/>
      <c r="H113" s="15"/>
      <c r="I113" s="15"/>
      <c r="J113" s="15"/>
      <c r="K113" s="15"/>
      <c r="L113" s="7">
        <v>288.60000000000002</v>
      </c>
    </row>
    <row r="114" spans="1:12" x14ac:dyDescent="0.2">
      <c r="A114" s="26"/>
      <c r="B114" s="2" t="s">
        <v>72</v>
      </c>
      <c r="C114" s="3"/>
      <c r="D114" s="11"/>
      <c r="E114" s="15">
        <v>288.60000000000002</v>
      </c>
      <c r="F114" s="15"/>
      <c r="G114" s="15"/>
      <c r="H114" s="15"/>
      <c r="I114" s="15"/>
      <c r="J114" s="15"/>
      <c r="K114" s="15"/>
      <c r="L114" s="7">
        <v>288.60000000000002</v>
      </c>
    </row>
    <row r="115" spans="1:12" x14ac:dyDescent="0.2">
      <c r="A115" s="2" t="s">
        <v>132</v>
      </c>
      <c r="B115" s="3"/>
      <c r="C115" s="3"/>
      <c r="D115" s="11"/>
      <c r="E115" s="15">
        <v>288.60000000000002</v>
      </c>
      <c r="F115" s="15"/>
      <c r="G115" s="15"/>
      <c r="H115" s="15"/>
      <c r="I115" s="15"/>
      <c r="J115" s="15"/>
      <c r="K115" s="15"/>
      <c r="L115" s="7">
        <v>288.60000000000002</v>
      </c>
    </row>
    <row r="116" spans="1:12" x14ac:dyDescent="0.2">
      <c r="A116" s="2">
        <v>90643</v>
      </c>
      <c r="B116" s="2">
        <v>550003</v>
      </c>
      <c r="C116" s="2" t="s">
        <v>125</v>
      </c>
      <c r="D116" s="11"/>
      <c r="E116" s="15"/>
      <c r="F116" s="15">
        <v>264.60000000000002</v>
      </c>
      <c r="G116" s="15"/>
      <c r="H116" s="15"/>
      <c r="I116" s="15"/>
      <c r="J116" s="15"/>
      <c r="K116" s="15"/>
      <c r="L116" s="7">
        <v>264.60000000000002</v>
      </c>
    </row>
    <row r="117" spans="1:12" x14ac:dyDescent="0.2">
      <c r="A117" s="26"/>
      <c r="B117" s="2" t="s">
        <v>95</v>
      </c>
      <c r="C117" s="3"/>
      <c r="D117" s="11"/>
      <c r="E117" s="15"/>
      <c r="F117" s="15">
        <v>264.60000000000002</v>
      </c>
      <c r="G117" s="15"/>
      <c r="H117" s="15"/>
      <c r="I117" s="15"/>
      <c r="J117" s="15"/>
      <c r="K117" s="15"/>
      <c r="L117" s="7">
        <v>264.60000000000002</v>
      </c>
    </row>
    <row r="118" spans="1:12" x14ac:dyDescent="0.2">
      <c r="A118" s="2" t="s">
        <v>133</v>
      </c>
      <c r="B118" s="3"/>
      <c r="C118" s="3"/>
      <c r="D118" s="11"/>
      <c r="E118" s="15"/>
      <c r="F118" s="15">
        <v>264.60000000000002</v>
      </c>
      <c r="G118" s="15"/>
      <c r="H118" s="15"/>
      <c r="I118" s="15"/>
      <c r="J118" s="15"/>
      <c r="K118" s="15"/>
      <c r="L118" s="7">
        <v>264.60000000000002</v>
      </c>
    </row>
    <row r="119" spans="1:12" x14ac:dyDescent="0.2">
      <c r="A119" s="2">
        <v>93439</v>
      </c>
      <c r="B119" s="2">
        <v>106500002</v>
      </c>
      <c r="C119" s="2" t="s">
        <v>123</v>
      </c>
      <c r="D119" s="11"/>
      <c r="E119" s="15">
        <v>262.89999999999998</v>
      </c>
      <c r="F119" s="15"/>
      <c r="G119" s="15"/>
      <c r="H119" s="15"/>
      <c r="I119" s="15"/>
      <c r="J119" s="15"/>
      <c r="K119" s="15"/>
      <c r="L119" s="7">
        <v>262.89999999999998</v>
      </c>
    </row>
    <row r="120" spans="1:12" x14ac:dyDescent="0.2">
      <c r="A120" s="26"/>
      <c r="B120" s="2" t="s">
        <v>79</v>
      </c>
      <c r="C120" s="3"/>
      <c r="D120" s="11"/>
      <c r="E120" s="15">
        <v>262.89999999999998</v>
      </c>
      <c r="F120" s="15"/>
      <c r="G120" s="15"/>
      <c r="H120" s="15"/>
      <c r="I120" s="15"/>
      <c r="J120" s="15"/>
      <c r="K120" s="15"/>
      <c r="L120" s="7">
        <v>262.89999999999998</v>
      </c>
    </row>
    <row r="121" spans="1:12" x14ac:dyDescent="0.2">
      <c r="A121" s="2" t="s">
        <v>134</v>
      </c>
      <c r="B121" s="3"/>
      <c r="C121" s="3"/>
      <c r="D121" s="11"/>
      <c r="E121" s="15">
        <v>262.89999999999998</v>
      </c>
      <c r="F121" s="15"/>
      <c r="G121" s="15"/>
      <c r="H121" s="15"/>
      <c r="I121" s="15"/>
      <c r="J121" s="15"/>
      <c r="K121" s="15"/>
      <c r="L121" s="7">
        <v>262.89999999999998</v>
      </c>
    </row>
    <row r="122" spans="1:12" x14ac:dyDescent="0.2">
      <c r="A122" s="2">
        <v>98068</v>
      </c>
      <c r="B122" s="2">
        <v>106500002</v>
      </c>
      <c r="C122" s="2" t="s">
        <v>126</v>
      </c>
      <c r="D122" s="11">
        <v>241.4</v>
      </c>
      <c r="E122" s="15"/>
      <c r="F122" s="15"/>
      <c r="G122" s="15"/>
      <c r="H122" s="15"/>
      <c r="I122" s="15"/>
      <c r="J122" s="15"/>
      <c r="K122" s="15"/>
      <c r="L122" s="7">
        <v>241.4</v>
      </c>
    </row>
    <row r="123" spans="1:12" x14ac:dyDescent="0.2">
      <c r="A123" s="26"/>
      <c r="B123" s="2" t="s">
        <v>79</v>
      </c>
      <c r="C123" s="3"/>
      <c r="D123" s="11">
        <v>241.4</v>
      </c>
      <c r="E123" s="15"/>
      <c r="F123" s="15"/>
      <c r="G123" s="15"/>
      <c r="H123" s="15"/>
      <c r="I123" s="15"/>
      <c r="J123" s="15"/>
      <c r="K123" s="15"/>
      <c r="L123" s="7">
        <v>241.4</v>
      </c>
    </row>
    <row r="124" spans="1:12" x14ac:dyDescent="0.2">
      <c r="A124" s="2" t="s">
        <v>135</v>
      </c>
      <c r="B124" s="3"/>
      <c r="C124" s="3"/>
      <c r="D124" s="11">
        <v>241.4</v>
      </c>
      <c r="E124" s="15"/>
      <c r="F124" s="15"/>
      <c r="G124" s="15"/>
      <c r="H124" s="15"/>
      <c r="I124" s="15"/>
      <c r="J124" s="15"/>
      <c r="K124" s="15"/>
      <c r="L124" s="7">
        <v>241.4</v>
      </c>
    </row>
    <row r="125" spans="1:12" x14ac:dyDescent="0.2">
      <c r="A125" s="2">
        <v>93440</v>
      </c>
      <c r="B125" s="2">
        <v>106500002</v>
      </c>
      <c r="C125" s="2" t="s">
        <v>123</v>
      </c>
      <c r="D125" s="11"/>
      <c r="E125" s="15">
        <v>255.6</v>
      </c>
      <c r="F125" s="15"/>
      <c r="G125" s="15"/>
      <c r="H125" s="15"/>
      <c r="I125" s="15"/>
      <c r="J125" s="15"/>
      <c r="K125" s="15"/>
      <c r="L125" s="7">
        <v>255.6</v>
      </c>
    </row>
    <row r="126" spans="1:12" x14ac:dyDescent="0.2">
      <c r="A126" s="26"/>
      <c r="B126" s="2" t="s">
        <v>79</v>
      </c>
      <c r="C126" s="3"/>
      <c r="D126" s="11"/>
      <c r="E126" s="15">
        <v>255.6</v>
      </c>
      <c r="F126" s="15"/>
      <c r="G126" s="15"/>
      <c r="H126" s="15"/>
      <c r="I126" s="15"/>
      <c r="J126" s="15"/>
      <c r="K126" s="15"/>
      <c r="L126" s="7">
        <v>255.6</v>
      </c>
    </row>
    <row r="127" spans="1:12" x14ac:dyDescent="0.2">
      <c r="A127" s="2" t="s">
        <v>136</v>
      </c>
      <c r="B127" s="3"/>
      <c r="C127" s="3"/>
      <c r="D127" s="11"/>
      <c r="E127" s="15">
        <v>255.6</v>
      </c>
      <c r="F127" s="15"/>
      <c r="G127" s="15"/>
      <c r="H127" s="15"/>
      <c r="I127" s="15"/>
      <c r="J127" s="15"/>
      <c r="K127" s="15"/>
      <c r="L127" s="7">
        <v>255.6</v>
      </c>
    </row>
    <row r="128" spans="1:12" x14ac:dyDescent="0.2">
      <c r="A128" s="2">
        <v>96093</v>
      </c>
      <c r="B128" s="2">
        <v>102960001</v>
      </c>
      <c r="C128" s="2" t="s">
        <v>122</v>
      </c>
      <c r="D128" s="11">
        <v>237.2</v>
      </c>
      <c r="E128" s="15"/>
      <c r="F128" s="15"/>
      <c r="G128" s="15"/>
      <c r="H128" s="15"/>
      <c r="I128" s="15"/>
      <c r="J128" s="15"/>
      <c r="K128" s="15"/>
      <c r="L128" s="7">
        <v>237.2</v>
      </c>
    </row>
    <row r="129" spans="1:12" x14ac:dyDescent="0.2">
      <c r="A129" s="26"/>
      <c r="B129" s="2" t="s">
        <v>81</v>
      </c>
      <c r="C129" s="3"/>
      <c r="D129" s="11">
        <v>237.2</v>
      </c>
      <c r="E129" s="15"/>
      <c r="F129" s="15"/>
      <c r="G129" s="15"/>
      <c r="H129" s="15"/>
      <c r="I129" s="15"/>
      <c r="J129" s="15"/>
      <c r="K129" s="15"/>
      <c r="L129" s="7">
        <v>237.2</v>
      </c>
    </row>
    <row r="130" spans="1:12" x14ac:dyDescent="0.2">
      <c r="A130" s="2" t="s">
        <v>137</v>
      </c>
      <c r="B130" s="3"/>
      <c r="C130" s="3"/>
      <c r="D130" s="11">
        <v>237.2</v>
      </c>
      <c r="E130" s="15"/>
      <c r="F130" s="15"/>
      <c r="G130" s="15"/>
      <c r="H130" s="15"/>
      <c r="I130" s="15"/>
      <c r="J130" s="15"/>
      <c r="K130" s="15"/>
      <c r="L130" s="7">
        <v>237.2</v>
      </c>
    </row>
    <row r="131" spans="1:12" x14ac:dyDescent="0.2">
      <c r="A131" s="2">
        <v>91821</v>
      </c>
      <c r="B131" s="2">
        <v>80001</v>
      </c>
      <c r="C131" s="2" t="s">
        <v>146</v>
      </c>
      <c r="D131" s="11"/>
      <c r="E131" s="15">
        <v>263.10000000000002</v>
      </c>
      <c r="F131" s="15"/>
      <c r="G131" s="15"/>
      <c r="H131" s="15"/>
      <c r="I131" s="15"/>
      <c r="J131" s="15"/>
      <c r="K131" s="15"/>
      <c r="L131" s="7">
        <v>263.10000000000002</v>
      </c>
    </row>
    <row r="132" spans="1:12" x14ac:dyDescent="0.2">
      <c r="A132" s="26"/>
      <c r="B132" s="2" t="s">
        <v>156</v>
      </c>
      <c r="C132" s="3"/>
      <c r="D132" s="11"/>
      <c r="E132" s="15">
        <v>263.10000000000002</v>
      </c>
      <c r="F132" s="15"/>
      <c r="G132" s="15"/>
      <c r="H132" s="15"/>
      <c r="I132" s="15"/>
      <c r="J132" s="15"/>
      <c r="K132" s="15"/>
      <c r="L132" s="7">
        <v>263.10000000000002</v>
      </c>
    </row>
    <row r="133" spans="1:12" x14ac:dyDescent="0.2">
      <c r="A133" s="2" t="s">
        <v>157</v>
      </c>
      <c r="B133" s="3"/>
      <c r="C133" s="3"/>
      <c r="D133" s="11"/>
      <c r="E133" s="15">
        <v>263.10000000000002</v>
      </c>
      <c r="F133" s="15"/>
      <c r="G133" s="15"/>
      <c r="H133" s="15"/>
      <c r="I133" s="15"/>
      <c r="J133" s="15"/>
      <c r="K133" s="15"/>
      <c r="L133" s="7">
        <v>263.10000000000002</v>
      </c>
    </row>
    <row r="134" spans="1:12" x14ac:dyDescent="0.2">
      <c r="A134" s="2">
        <v>99232</v>
      </c>
      <c r="B134" s="2">
        <v>102960001</v>
      </c>
      <c r="C134" s="2" t="s">
        <v>121</v>
      </c>
      <c r="D134" s="11">
        <v>248.2</v>
      </c>
      <c r="E134" s="15"/>
      <c r="F134" s="15"/>
      <c r="G134" s="15"/>
      <c r="H134" s="15"/>
      <c r="I134" s="15"/>
      <c r="J134" s="15"/>
      <c r="K134" s="15"/>
      <c r="L134" s="7">
        <v>248.2</v>
      </c>
    </row>
    <row r="135" spans="1:12" x14ac:dyDescent="0.2">
      <c r="A135" s="26"/>
      <c r="B135" s="2" t="s">
        <v>81</v>
      </c>
      <c r="C135" s="3"/>
      <c r="D135" s="11">
        <v>248.2</v>
      </c>
      <c r="E135" s="15"/>
      <c r="F135" s="15"/>
      <c r="G135" s="15"/>
      <c r="H135" s="15"/>
      <c r="I135" s="15"/>
      <c r="J135" s="15"/>
      <c r="K135" s="15"/>
      <c r="L135" s="7">
        <v>248.2</v>
      </c>
    </row>
    <row r="136" spans="1:12" x14ac:dyDescent="0.2">
      <c r="A136" s="2" t="s">
        <v>159</v>
      </c>
      <c r="B136" s="3"/>
      <c r="C136" s="3"/>
      <c r="D136" s="11">
        <v>248.2</v>
      </c>
      <c r="E136" s="15"/>
      <c r="F136" s="15"/>
      <c r="G136" s="15"/>
      <c r="H136" s="15"/>
      <c r="I136" s="15"/>
      <c r="J136" s="15"/>
      <c r="K136" s="15"/>
      <c r="L136" s="7">
        <v>248.2</v>
      </c>
    </row>
    <row r="137" spans="1:12" x14ac:dyDescent="0.2">
      <c r="A137" s="2">
        <v>89571</v>
      </c>
      <c r="B137" s="2">
        <v>2760001</v>
      </c>
      <c r="C137" s="2" t="s">
        <v>77</v>
      </c>
      <c r="D137" s="11"/>
      <c r="E137" s="15">
        <v>245.2</v>
      </c>
      <c r="F137" s="15"/>
      <c r="G137" s="15"/>
      <c r="H137" s="15"/>
      <c r="I137" s="15"/>
      <c r="J137" s="15"/>
      <c r="K137" s="15"/>
      <c r="L137" s="7">
        <v>245.2</v>
      </c>
    </row>
    <row r="138" spans="1:12" x14ac:dyDescent="0.2">
      <c r="A138" s="26"/>
      <c r="B138" s="2" t="s">
        <v>160</v>
      </c>
      <c r="C138" s="3"/>
      <c r="D138" s="11"/>
      <c r="E138" s="15">
        <v>245.2</v>
      </c>
      <c r="F138" s="15"/>
      <c r="G138" s="15"/>
      <c r="H138" s="15"/>
      <c r="I138" s="15"/>
      <c r="J138" s="15"/>
      <c r="K138" s="15"/>
      <c r="L138" s="7">
        <v>245.2</v>
      </c>
    </row>
    <row r="139" spans="1:12" x14ac:dyDescent="0.2">
      <c r="A139" s="2" t="s">
        <v>161</v>
      </c>
      <c r="B139" s="3"/>
      <c r="C139" s="3"/>
      <c r="D139" s="11"/>
      <c r="E139" s="15">
        <v>245.2</v>
      </c>
      <c r="F139" s="15"/>
      <c r="G139" s="15"/>
      <c r="H139" s="15"/>
      <c r="I139" s="15"/>
      <c r="J139" s="15"/>
      <c r="K139" s="15"/>
      <c r="L139" s="7">
        <v>245.2</v>
      </c>
    </row>
    <row r="140" spans="1:12" x14ac:dyDescent="0.2">
      <c r="A140" s="2">
        <v>93421</v>
      </c>
      <c r="B140" s="2">
        <v>106500002</v>
      </c>
      <c r="C140" s="2" t="s">
        <v>123</v>
      </c>
      <c r="D140" s="11"/>
      <c r="E140" s="15">
        <v>241.7</v>
      </c>
      <c r="F140" s="15"/>
      <c r="G140" s="15"/>
      <c r="H140" s="15"/>
      <c r="I140" s="15"/>
      <c r="J140" s="15"/>
      <c r="K140" s="15"/>
      <c r="L140" s="7">
        <v>241.7</v>
      </c>
    </row>
    <row r="141" spans="1:12" x14ac:dyDescent="0.2">
      <c r="A141" s="26"/>
      <c r="B141" s="2" t="s">
        <v>79</v>
      </c>
      <c r="C141" s="3"/>
      <c r="D141" s="11"/>
      <c r="E141" s="15">
        <v>241.7</v>
      </c>
      <c r="F141" s="15"/>
      <c r="G141" s="15"/>
      <c r="H141" s="15"/>
      <c r="I141" s="15"/>
      <c r="J141" s="15"/>
      <c r="K141" s="15"/>
      <c r="L141" s="7">
        <v>241.7</v>
      </c>
    </row>
    <row r="142" spans="1:12" x14ac:dyDescent="0.2">
      <c r="A142" s="2" t="s">
        <v>162</v>
      </c>
      <c r="B142" s="3"/>
      <c r="C142" s="3"/>
      <c r="D142" s="11"/>
      <c r="E142" s="15">
        <v>241.7</v>
      </c>
      <c r="F142" s="15"/>
      <c r="G142" s="15"/>
      <c r="H142" s="15"/>
      <c r="I142" s="15"/>
      <c r="J142" s="15"/>
      <c r="K142" s="15"/>
      <c r="L142" s="7">
        <v>241.7</v>
      </c>
    </row>
    <row r="143" spans="1:12" x14ac:dyDescent="0.2">
      <c r="A143" s="2">
        <v>89632</v>
      </c>
      <c r="B143" s="2">
        <v>3600001</v>
      </c>
      <c r="C143" s="2" t="s">
        <v>149</v>
      </c>
      <c r="D143" s="11"/>
      <c r="E143" s="15"/>
      <c r="F143" s="15"/>
      <c r="G143" s="15">
        <v>233.5</v>
      </c>
      <c r="H143" s="15"/>
      <c r="I143" s="15"/>
      <c r="J143" s="15"/>
      <c r="K143" s="15"/>
      <c r="L143" s="7">
        <v>233.5</v>
      </c>
    </row>
    <row r="144" spans="1:12" x14ac:dyDescent="0.2">
      <c r="A144" s="26"/>
      <c r="B144" s="2" t="s">
        <v>80</v>
      </c>
      <c r="C144" s="3"/>
      <c r="D144" s="11"/>
      <c r="E144" s="15"/>
      <c r="F144" s="15"/>
      <c r="G144" s="15">
        <v>233.5</v>
      </c>
      <c r="H144" s="15"/>
      <c r="I144" s="15"/>
      <c r="J144" s="15"/>
      <c r="K144" s="15"/>
      <c r="L144" s="7">
        <v>233.5</v>
      </c>
    </row>
    <row r="145" spans="1:12" x14ac:dyDescent="0.2">
      <c r="A145" s="2" t="s">
        <v>164</v>
      </c>
      <c r="B145" s="3"/>
      <c r="C145" s="3"/>
      <c r="D145" s="11"/>
      <c r="E145" s="15"/>
      <c r="F145" s="15"/>
      <c r="G145" s="15">
        <v>233.5</v>
      </c>
      <c r="H145" s="15"/>
      <c r="I145" s="15"/>
      <c r="J145" s="15"/>
      <c r="K145" s="15"/>
      <c r="L145" s="7">
        <v>233.5</v>
      </c>
    </row>
    <row r="146" spans="1:12" x14ac:dyDescent="0.2">
      <c r="A146" s="2">
        <v>98894</v>
      </c>
      <c r="B146" s="2">
        <v>2840001</v>
      </c>
      <c r="C146" s="2" t="s">
        <v>150</v>
      </c>
      <c r="D146" s="11">
        <v>230.8</v>
      </c>
      <c r="E146" s="15"/>
      <c r="F146" s="15"/>
      <c r="G146" s="15"/>
      <c r="H146" s="15"/>
      <c r="I146" s="15"/>
      <c r="J146" s="15"/>
      <c r="K146" s="15"/>
      <c r="L146" s="7">
        <v>230.8</v>
      </c>
    </row>
    <row r="147" spans="1:12" x14ac:dyDescent="0.2">
      <c r="A147" s="26"/>
      <c r="B147" s="2" t="s">
        <v>72</v>
      </c>
      <c r="C147" s="3"/>
      <c r="D147" s="11">
        <v>230.8</v>
      </c>
      <c r="E147" s="15"/>
      <c r="F147" s="15"/>
      <c r="G147" s="15"/>
      <c r="H147" s="15"/>
      <c r="I147" s="15"/>
      <c r="J147" s="15"/>
      <c r="K147" s="15"/>
      <c r="L147" s="7">
        <v>230.8</v>
      </c>
    </row>
    <row r="148" spans="1:12" x14ac:dyDescent="0.2">
      <c r="A148" s="2" t="s">
        <v>166</v>
      </c>
      <c r="B148" s="3"/>
      <c r="C148" s="3"/>
      <c r="D148" s="11">
        <v>230.8</v>
      </c>
      <c r="E148" s="15"/>
      <c r="F148" s="15"/>
      <c r="G148" s="15"/>
      <c r="H148" s="15"/>
      <c r="I148" s="15"/>
      <c r="J148" s="15"/>
      <c r="K148" s="15"/>
      <c r="L148" s="7">
        <v>230.8</v>
      </c>
    </row>
    <row r="149" spans="1:12" x14ac:dyDescent="0.2">
      <c r="A149" s="2">
        <v>81008</v>
      </c>
      <c r="B149" s="2">
        <v>2840001</v>
      </c>
      <c r="C149" s="2" t="s">
        <v>151</v>
      </c>
      <c r="D149" s="11"/>
      <c r="E149" s="15"/>
      <c r="F149" s="15"/>
      <c r="G149" s="15"/>
      <c r="H149" s="15"/>
      <c r="I149" s="15"/>
      <c r="J149" s="15">
        <v>230.2</v>
      </c>
      <c r="K149" s="15"/>
      <c r="L149" s="7">
        <v>230.2</v>
      </c>
    </row>
    <row r="150" spans="1:12" x14ac:dyDescent="0.2">
      <c r="A150" s="26"/>
      <c r="B150" s="2" t="s">
        <v>72</v>
      </c>
      <c r="C150" s="3"/>
      <c r="D150" s="11"/>
      <c r="E150" s="15"/>
      <c r="F150" s="15"/>
      <c r="G150" s="15"/>
      <c r="H150" s="15"/>
      <c r="I150" s="15"/>
      <c r="J150" s="15">
        <v>230.2</v>
      </c>
      <c r="K150" s="15"/>
      <c r="L150" s="7">
        <v>230.2</v>
      </c>
    </row>
    <row r="151" spans="1:12" x14ac:dyDescent="0.2">
      <c r="A151" s="2" t="s">
        <v>167</v>
      </c>
      <c r="B151" s="3"/>
      <c r="C151" s="3"/>
      <c r="D151" s="11"/>
      <c r="E151" s="15"/>
      <c r="F151" s="15"/>
      <c r="G151" s="15"/>
      <c r="H151" s="15"/>
      <c r="I151" s="15"/>
      <c r="J151" s="15">
        <v>230.2</v>
      </c>
      <c r="K151" s="15"/>
      <c r="L151" s="7">
        <v>230.2</v>
      </c>
    </row>
    <row r="152" spans="1:12" x14ac:dyDescent="0.2">
      <c r="A152" s="2">
        <v>87002</v>
      </c>
      <c r="B152" s="2">
        <v>2760001</v>
      </c>
      <c r="C152" s="2" t="s">
        <v>152</v>
      </c>
      <c r="D152" s="11"/>
      <c r="E152" s="15"/>
      <c r="F152" s="15">
        <v>226.1</v>
      </c>
      <c r="G152" s="15"/>
      <c r="H152" s="15"/>
      <c r="I152" s="15"/>
      <c r="J152" s="15"/>
      <c r="K152" s="15"/>
      <c r="L152" s="7">
        <v>226.1</v>
      </c>
    </row>
    <row r="153" spans="1:12" x14ac:dyDescent="0.2">
      <c r="A153" s="26"/>
      <c r="B153" s="2" t="s">
        <v>160</v>
      </c>
      <c r="C153" s="3"/>
      <c r="D153" s="11"/>
      <c r="E153" s="15"/>
      <c r="F153" s="15">
        <v>226.1</v>
      </c>
      <c r="G153" s="15"/>
      <c r="H153" s="15"/>
      <c r="I153" s="15"/>
      <c r="J153" s="15"/>
      <c r="K153" s="15"/>
      <c r="L153" s="7">
        <v>226.1</v>
      </c>
    </row>
    <row r="154" spans="1:12" x14ac:dyDescent="0.2">
      <c r="A154" s="2" t="s">
        <v>170</v>
      </c>
      <c r="B154" s="3"/>
      <c r="C154" s="3"/>
      <c r="D154" s="11"/>
      <c r="E154" s="15"/>
      <c r="F154" s="15">
        <v>226.1</v>
      </c>
      <c r="G154" s="15"/>
      <c r="H154" s="15"/>
      <c r="I154" s="15"/>
      <c r="J154" s="15"/>
      <c r="K154" s="15"/>
      <c r="L154" s="7">
        <v>226.1</v>
      </c>
    </row>
    <row r="155" spans="1:12" x14ac:dyDescent="0.2">
      <c r="A155" s="5" t="s">
        <v>20</v>
      </c>
      <c r="B155" s="25"/>
      <c r="C155" s="2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0"/>
  <sheetViews>
    <sheetView tabSelected="1" zoomScaleNormal="100" workbookViewId="0">
      <selection activeCell="B5" sqref="B5"/>
    </sheetView>
  </sheetViews>
  <sheetFormatPr baseColWidth="10" defaultRowHeight="13.5" x14ac:dyDescent="0.3"/>
  <cols>
    <col min="1" max="1" width="11.140625" style="236" customWidth="1"/>
    <col min="2" max="2" width="10.85546875" style="201" customWidth="1"/>
    <col min="3" max="3" width="9.85546875" style="251" customWidth="1"/>
    <col min="4" max="4" width="9.85546875" style="176" customWidth="1"/>
    <col min="5" max="5" width="9.85546875" style="228" customWidth="1"/>
    <col min="6" max="6" width="9.85546875" style="252" customWidth="1"/>
    <col min="7" max="7" width="9.85546875" style="204" customWidth="1"/>
    <col min="8" max="8" width="9.85546875" style="253" customWidth="1"/>
    <col min="9" max="9" width="9.85546875" style="254" customWidth="1"/>
    <col min="10" max="10" width="9.85546875" style="148" customWidth="1"/>
    <col min="11" max="11" width="7.7109375" style="183" customWidth="1"/>
    <col min="12" max="12" width="7" style="236" customWidth="1"/>
    <col min="13" max="13" width="7" style="231" customWidth="1"/>
    <col min="14" max="14" width="11.42578125" style="201" customWidth="1"/>
    <col min="15" max="16384" width="11.42578125" style="201"/>
  </cols>
  <sheetData>
    <row r="1" spans="1:13" s="192" customFormat="1" x14ac:dyDescent="0.3">
      <c r="A1" s="204"/>
      <c r="B1" s="193" t="s">
        <v>262</v>
      </c>
      <c r="C1" s="227"/>
      <c r="D1" s="193"/>
      <c r="E1" s="228"/>
      <c r="F1" s="228"/>
      <c r="G1" s="204"/>
      <c r="H1" s="229"/>
      <c r="I1" s="230"/>
      <c r="J1" s="148"/>
      <c r="K1" s="183"/>
      <c r="L1" s="193"/>
      <c r="M1" s="231"/>
    </row>
    <row r="2" spans="1:13" s="192" customFormat="1" x14ac:dyDescent="0.3">
      <c r="A2" s="204"/>
      <c r="B2" s="232">
        <v>44454</v>
      </c>
      <c r="C2" s="233"/>
      <c r="D2" s="193"/>
      <c r="E2" s="228"/>
      <c r="F2" s="228"/>
      <c r="G2" s="204"/>
      <c r="H2" s="229"/>
      <c r="I2" s="230"/>
      <c r="J2" s="148"/>
      <c r="K2" s="183"/>
      <c r="L2" s="234"/>
      <c r="M2" s="231"/>
    </row>
    <row r="3" spans="1:13" s="192" customFormat="1" x14ac:dyDescent="0.3">
      <c r="A3" s="204"/>
      <c r="B3" s="235"/>
      <c r="C3" s="233"/>
      <c r="D3" s="193"/>
      <c r="E3" s="228"/>
      <c r="F3" s="228"/>
      <c r="G3" s="204"/>
      <c r="H3" s="229"/>
      <c r="I3" s="230"/>
      <c r="J3" s="148"/>
      <c r="K3" s="183"/>
      <c r="L3" s="234"/>
      <c r="M3" s="231"/>
    </row>
    <row r="4" spans="1:13" s="192" customFormat="1" x14ac:dyDescent="0.3">
      <c r="A4" s="204"/>
      <c r="B4" s="235"/>
      <c r="C4" s="233"/>
      <c r="D4" s="193"/>
      <c r="E4" s="228"/>
      <c r="F4" s="228"/>
      <c r="G4" s="204"/>
      <c r="H4" s="229"/>
      <c r="I4" s="230"/>
      <c r="J4" s="148"/>
      <c r="K4" s="183"/>
      <c r="L4" s="234"/>
      <c r="M4" s="231"/>
    </row>
    <row r="5" spans="1:13" ht="14.25" x14ac:dyDescent="0.3">
      <c r="B5" s="237"/>
      <c r="C5" s="238"/>
      <c r="D5" s="212"/>
      <c r="E5" s="234"/>
      <c r="F5" s="239"/>
      <c r="G5" s="240"/>
      <c r="H5" s="272"/>
      <c r="I5" s="273"/>
      <c r="J5" s="273"/>
      <c r="K5" s="241"/>
      <c r="L5" s="242"/>
      <c r="M5" s="243"/>
    </row>
    <row r="6" spans="1:13" ht="13.5" customHeight="1" x14ac:dyDescent="0.3">
      <c r="B6" s="237"/>
      <c r="C6" s="244"/>
      <c r="D6" s="212"/>
      <c r="E6" s="244" t="s">
        <v>37</v>
      </c>
      <c r="F6" s="239"/>
      <c r="G6" s="245">
        <f>+SUBTOTAL(101,G11:G10003)</f>
        <v>205.54</v>
      </c>
      <c r="H6" s="246">
        <f>+SUBTOTAL(101,H11:H10003)</f>
        <v>48.948039999999992</v>
      </c>
      <c r="I6" s="245">
        <f>+SUBTOTAL(101,I11:I10003)</f>
        <v>3.04</v>
      </c>
      <c r="J6" s="149">
        <f>+SUBTOTAL(101,J11:J10003)</f>
        <v>530.12400000000002</v>
      </c>
      <c r="K6" s="207"/>
      <c r="L6" s="242"/>
      <c r="M6" s="243"/>
    </row>
    <row r="7" spans="1:13" ht="13.5" customHeight="1" x14ac:dyDescent="0.3">
      <c r="B7" s="237"/>
      <c r="C7" s="244"/>
      <c r="D7" s="212"/>
      <c r="E7" s="244" t="s">
        <v>32</v>
      </c>
      <c r="F7" s="239"/>
      <c r="G7" s="245">
        <f>+SUBTOTAL(102,G11:G1002)</f>
        <v>50</v>
      </c>
      <c r="H7" s="245">
        <f>+SUBTOTAL(102,H11:H1002)</f>
        <v>50</v>
      </c>
      <c r="I7" s="245">
        <f>+SUBTOTAL(102,I11:I1002)</f>
        <v>50</v>
      </c>
      <c r="J7" s="150">
        <f>+SUBTOTAL(102,J11:J1002)</f>
        <v>50</v>
      </c>
      <c r="K7" s="208"/>
      <c r="L7" s="242"/>
      <c r="M7" s="243"/>
    </row>
    <row r="8" spans="1:13" ht="13.5" customHeight="1" x14ac:dyDescent="0.3">
      <c r="B8" s="237"/>
      <c r="C8" s="244"/>
      <c r="D8" s="212"/>
      <c r="E8" s="244" t="s">
        <v>18</v>
      </c>
      <c r="F8" s="239"/>
      <c r="G8" s="245">
        <f>+SUBTOTAL(105,G11:G10003)</f>
        <v>33</v>
      </c>
      <c r="H8" s="246">
        <f>+SUBTOTAL(105,H11:H10003)</f>
        <v>31.405999999999999</v>
      </c>
      <c r="I8" s="245">
        <f>+SUBTOTAL(105,I11:I10003)</f>
        <v>1</v>
      </c>
      <c r="J8" s="150">
        <f>+SUBTOTAL(105,J11:J10003)</f>
        <v>460.5</v>
      </c>
      <c r="K8" s="207"/>
      <c r="L8" s="242"/>
      <c r="M8" s="243"/>
    </row>
    <row r="9" spans="1:13" ht="13.5" customHeight="1" x14ac:dyDescent="0.3">
      <c r="B9" s="211"/>
      <c r="C9" s="244"/>
      <c r="D9" s="212"/>
      <c r="E9" s="244" t="s">
        <v>19</v>
      </c>
      <c r="F9" s="239"/>
      <c r="G9" s="245">
        <f>+SUBTOTAL(104,G11:G10003)</f>
        <v>305</v>
      </c>
      <c r="H9" s="246">
        <f>+SUBTOTAL(104,H11:H10003)</f>
        <v>59.723999999999997</v>
      </c>
      <c r="I9" s="245">
        <f>+SUBTOTAL(104,I11:I10003)</f>
        <v>8</v>
      </c>
      <c r="J9" s="150">
        <f>+SUBTOTAL(104,J11:J10003)</f>
        <v>802.4</v>
      </c>
      <c r="K9" s="207"/>
      <c r="L9" s="247"/>
      <c r="M9" s="212"/>
    </row>
    <row r="10" spans="1:13" s="211" customFormat="1" x14ac:dyDescent="0.3">
      <c r="A10" s="247" t="s">
        <v>261</v>
      </c>
      <c r="B10" s="247" t="s">
        <v>41</v>
      </c>
      <c r="C10" s="238" t="s">
        <v>40</v>
      </c>
      <c r="D10" s="212" t="s">
        <v>42</v>
      </c>
      <c r="E10" s="234" t="s">
        <v>8</v>
      </c>
      <c r="F10" s="248" t="s">
        <v>9</v>
      </c>
      <c r="G10" s="239" t="s">
        <v>10</v>
      </c>
      <c r="H10" s="217" t="s">
        <v>22</v>
      </c>
      <c r="I10" s="239" t="s">
        <v>23</v>
      </c>
      <c r="J10" s="151" t="s">
        <v>21</v>
      </c>
      <c r="K10" s="249" t="s">
        <v>344</v>
      </c>
      <c r="L10" s="247" t="s">
        <v>345</v>
      </c>
      <c r="M10" s="212"/>
    </row>
    <row r="11" spans="1:13" x14ac:dyDescent="0.3">
      <c r="A11" s="236">
        <v>1</v>
      </c>
      <c r="B11" s="250">
        <v>102960001</v>
      </c>
      <c r="C11" s="251">
        <v>111834</v>
      </c>
      <c r="D11" s="176" t="s">
        <v>380</v>
      </c>
      <c r="E11" s="228">
        <v>42583</v>
      </c>
      <c r="F11" s="252">
        <v>44166</v>
      </c>
      <c r="G11" s="204">
        <v>241</v>
      </c>
      <c r="H11" s="253">
        <v>50.576000000000001</v>
      </c>
      <c r="I11" s="254">
        <v>3</v>
      </c>
      <c r="J11" s="152">
        <v>802.4</v>
      </c>
      <c r="K11" s="185">
        <v>3274</v>
      </c>
      <c r="L11" s="223" t="str">
        <f>+LOOKUP(B11,COD_FIN!C$9:C$70,COD_FIN!B$9:B$70)</f>
        <v>HLM</v>
      </c>
      <c r="M11" s="223"/>
    </row>
    <row r="12" spans="1:13" x14ac:dyDescent="0.3">
      <c r="A12" s="236">
        <f t="shared" ref="A12:A35" si="0">+A11+1</f>
        <v>2</v>
      </c>
      <c r="B12" s="250">
        <v>102960001</v>
      </c>
      <c r="C12" s="251">
        <v>114892</v>
      </c>
      <c r="D12" s="176" t="s">
        <v>399</v>
      </c>
      <c r="E12" s="228">
        <v>43282</v>
      </c>
      <c r="F12" s="252">
        <v>44378</v>
      </c>
      <c r="G12" s="204">
        <v>36</v>
      </c>
      <c r="H12" s="253">
        <v>31.405999999999999</v>
      </c>
      <c r="I12" s="254">
        <v>2</v>
      </c>
      <c r="J12" s="152">
        <v>764.3</v>
      </c>
      <c r="K12" s="185">
        <v>3429</v>
      </c>
      <c r="L12" s="223" t="str">
        <f>+LOOKUP(B12,COD_FIN!C$9:C$70,COD_FIN!B$9:B$70)</f>
        <v>HLM</v>
      </c>
    </row>
    <row r="13" spans="1:13" x14ac:dyDescent="0.3">
      <c r="A13" s="236">
        <f t="shared" si="0"/>
        <v>3</v>
      </c>
      <c r="B13" s="250">
        <v>2840001</v>
      </c>
      <c r="C13" s="251">
        <v>111221</v>
      </c>
      <c r="D13" s="176" t="s">
        <v>357</v>
      </c>
      <c r="E13" s="228">
        <v>42339</v>
      </c>
      <c r="F13" s="252">
        <v>43952</v>
      </c>
      <c r="G13" s="204">
        <v>84</v>
      </c>
      <c r="H13" s="253">
        <v>45.311999999999998</v>
      </c>
      <c r="I13" s="254">
        <v>3</v>
      </c>
      <c r="J13" s="152">
        <v>637.4</v>
      </c>
      <c r="K13" s="185">
        <v>1483</v>
      </c>
      <c r="L13" s="223" t="str">
        <f>+LOOKUP(B13,COD_FIN!C$9:C$70,COD_FIN!B$9:B$70)</f>
        <v>LAP</v>
      </c>
    </row>
    <row r="14" spans="1:13" x14ac:dyDescent="0.3">
      <c r="A14" s="236">
        <f t="shared" si="0"/>
        <v>4</v>
      </c>
      <c r="B14" s="250">
        <v>106500005</v>
      </c>
      <c r="C14" s="251">
        <v>104255</v>
      </c>
      <c r="D14" s="176" t="s">
        <v>91</v>
      </c>
      <c r="E14" s="228">
        <v>41091</v>
      </c>
      <c r="F14" s="252">
        <v>44044</v>
      </c>
      <c r="G14" s="204">
        <v>282</v>
      </c>
      <c r="H14" s="253">
        <v>58.41</v>
      </c>
      <c r="I14" s="254">
        <v>6</v>
      </c>
      <c r="J14" s="152">
        <v>627.6</v>
      </c>
      <c r="K14" s="185">
        <v>513</v>
      </c>
      <c r="L14" s="223" t="str">
        <f>+LOOKUP(B14,COD_FIN!C$9:C$70,COD_FIN!B$9:B$70)</f>
        <v>ARM</v>
      </c>
    </row>
    <row r="15" spans="1:13" x14ac:dyDescent="0.3">
      <c r="A15" s="236">
        <f t="shared" si="0"/>
        <v>5</v>
      </c>
      <c r="B15" s="250">
        <v>102960001</v>
      </c>
      <c r="C15" s="251">
        <v>111830</v>
      </c>
      <c r="D15" s="176" t="s">
        <v>380</v>
      </c>
      <c r="E15" s="228">
        <v>42583</v>
      </c>
      <c r="F15" s="252">
        <v>44136</v>
      </c>
      <c r="G15" s="204">
        <v>267</v>
      </c>
      <c r="H15" s="253">
        <v>48.51</v>
      </c>
      <c r="I15" s="254">
        <v>3</v>
      </c>
      <c r="J15" s="152">
        <v>622.6</v>
      </c>
      <c r="K15" s="185">
        <v>3270</v>
      </c>
      <c r="L15" s="223" t="str">
        <f>+LOOKUP(B15,COD_FIN!C$9:C$70,COD_FIN!B$9:B$70)</f>
        <v>HLM</v>
      </c>
    </row>
    <row r="16" spans="1:13" x14ac:dyDescent="0.3">
      <c r="A16" s="236">
        <f t="shared" si="0"/>
        <v>6</v>
      </c>
      <c r="B16" s="250">
        <v>102960001</v>
      </c>
      <c r="C16" s="251">
        <v>115065</v>
      </c>
      <c r="D16" s="176" t="s">
        <v>417</v>
      </c>
      <c r="E16" s="228">
        <v>43160</v>
      </c>
      <c r="F16" s="252">
        <v>44348</v>
      </c>
      <c r="G16" s="204">
        <v>69</v>
      </c>
      <c r="H16" s="253">
        <v>35.956000000000003</v>
      </c>
      <c r="I16" s="254">
        <v>2</v>
      </c>
      <c r="J16" s="152">
        <v>607.29999999999995</v>
      </c>
      <c r="K16" s="185">
        <v>3397</v>
      </c>
      <c r="L16" s="223" t="str">
        <f>+LOOKUP(B16,COD_FIN!C$9:C$70,COD_FIN!B$9:B$70)</f>
        <v>HLM</v>
      </c>
    </row>
    <row r="17" spans="1:12" x14ac:dyDescent="0.3">
      <c r="A17" s="236">
        <f t="shared" si="0"/>
        <v>7</v>
      </c>
      <c r="B17" s="250">
        <v>2500001</v>
      </c>
      <c r="C17" s="251">
        <v>110030</v>
      </c>
      <c r="D17" s="176" t="s">
        <v>353</v>
      </c>
      <c r="E17" s="228">
        <v>42309</v>
      </c>
      <c r="F17" s="252">
        <v>43922</v>
      </c>
      <c r="G17" s="204">
        <v>273</v>
      </c>
      <c r="H17" s="253">
        <v>52.787999999999997</v>
      </c>
      <c r="I17" s="254">
        <v>3</v>
      </c>
      <c r="J17" s="152">
        <v>595.6</v>
      </c>
      <c r="K17" s="185">
        <v>419.01</v>
      </c>
      <c r="L17" s="223" t="str">
        <f>+LOOKUP(B17,COD_FIN!C$9:C$70,COD_FIN!B$9:B$70)</f>
        <v>HCL</v>
      </c>
    </row>
    <row r="18" spans="1:12" x14ac:dyDescent="0.3">
      <c r="A18" s="236">
        <f t="shared" si="0"/>
        <v>8</v>
      </c>
      <c r="B18" s="250">
        <v>108020001</v>
      </c>
      <c r="C18" s="251">
        <v>112104</v>
      </c>
      <c r="D18" s="176" t="s">
        <v>382</v>
      </c>
      <c r="E18" s="228">
        <v>42583</v>
      </c>
      <c r="F18" s="252">
        <v>44166</v>
      </c>
      <c r="G18" s="204">
        <v>208</v>
      </c>
      <c r="H18" s="253">
        <v>51.573999999999998</v>
      </c>
      <c r="I18" s="254">
        <v>3</v>
      </c>
      <c r="J18" s="152">
        <v>593.70000000000005</v>
      </c>
      <c r="K18" s="185">
        <v>5339</v>
      </c>
      <c r="L18" s="223" t="str">
        <f>+LOOKUP(B18,COD_FIN!C$9:C$70,COD_FIN!B$9:B$70)</f>
        <v>FSP</v>
      </c>
    </row>
    <row r="19" spans="1:12" x14ac:dyDescent="0.3">
      <c r="A19" s="236">
        <f t="shared" si="0"/>
        <v>9</v>
      </c>
      <c r="B19" s="250">
        <v>102960001</v>
      </c>
      <c r="C19" s="251">
        <v>114251</v>
      </c>
      <c r="D19" s="176" t="s">
        <v>383</v>
      </c>
      <c r="E19" s="228">
        <v>43040</v>
      </c>
      <c r="F19" s="252">
        <v>44136</v>
      </c>
      <c r="G19" s="204">
        <v>257</v>
      </c>
      <c r="H19" s="253">
        <v>44.253999999999998</v>
      </c>
      <c r="I19" s="254">
        <v>2</v>
      </c>
      <c r="J19" s="152">
        <v>578.29999999999995</v>
      </c>
      <c r="K19" s="185">
        <v>3365</v>
      </c>
      <c r="L19" s="223" t="str">
        <f>+LOOKUP(B19,COD_FIN!C$9:C$70,COD_FIN!B$9:B$70)</f>
        <v>HLM</v>
      </c>
    </row>
    <row r="20" spans="1:12" x14ac:dyDescent="0.3">
      <c r="A20" s="236">
        <f t="shared" si="0"/>
        <v>10</v>
      </c>
      <c r="B20" s="250">
        <v>108020001</v>
      </c>
      <c r="C20" s="251">
        <v>112108</v>
      </c>
      <c r="D20" s="176" t="s">
        <v>385</v>
      </c>
      <c r="E20" s="228">
        <v>42583</v>
      </c>
      <c r="F20" s="252">
        <v>44197</v>
      </c>
      <c r="G20" s="204">
        <v>201</v>
      </c>
      <c r="H20" s="253">
        <v>47.936</v>
      </c>
      <c r="I20" s="254">
        <v>3</v>
      </c>
      <c r="J20" s="152">
        <v>577.5</v>
      </c>
      <c r="K20" s="185">
        <v>5343</v>
      </c>
      <c r="L20" s="223" t="str">
        <f>+LOOKUP(B20,COD_FIN!C$9:C$70,COD_FIN!B$9:B$70)</f>
        <v>FSP</v>
      </c>
    </row>
    <row r="21" spans="1:12" x14ac:dyDescent="0.3">
      <c r="A21" s="236">
        <f t="shared" si="0"/>
        <v>11</v>
      </c>
      <c r="B21" s="250">
        <v>650003</v>
      </c>
      <c r="C21" s="251">
        <v>112661</v>
      </c>
      <c r="D21" s="176" t="s">
        <v>350</v>
      </c>
      <c r="E21" s="228">
        <v>42795</v>
      </c>
      <c r="F21" s="252">
        <v>43891</v>
      </c>
      <c r="G21" s="204">
        <v>305</v>
      </c>
      <c r="H21" s="253">
        <v>43.89</v>
      </c>
      <c r="I21" s="254">
        <v>1</v>
      </c>
      <c r="J21" s="152">
        <v>577.5</v>
      </c>
      <c r="K21" s="185">
        <v>1010</v>
      </c>
      <c r="L21" s="223" t="str">
        <f>+LOOKUP(B21,COD_FIN!C$9:C$70,COD_FIN!B$9:B$70)</f>
        <v>HRV</v>
      </c>
    </row>
    <row r="22" spans="1:12" x14ac:dyDescent="0.3">
      <c r="A22" s="236">
        <f t="shared" si="0"/>
        <v>12</v>
      </c>
      <c r="B22" s="250">
        <v>550003</v>
      </c>
      <c r="C22" s="251">
        <v>108872</v>
      </c>
      <c r="D22" s="176" t="s">
        <v>342</v>
      </c>
      <c r="E22" s="228">
        <v>42005</v>
      </c>
      <c r="F22" s="252">
        <v>43922</v>
      </c>
      <c r="G22" s="204">
        <v>109</v>
      </c>
      <c r="H22" s="253">
        <v>47.915999999999997</v>
      </c>
      <c r="I22" s="254">
        <v>3</v>
      </c>
      <c r="J22" s="152">
        <v>576.5</v>
      </c>
      <c r="K22" s="185">
        <v>895</v>
      </c>
      <c r="L22" s="223" t="str">
        <f>+LOOKUP(B22,COD_FIN!C$9:C$70,COD_FIN!B$9:B$70)</f>
        <v>HLP</v>
      </c>
    </row>
    <row r="23" spans="1:12" x14ac:dyDescent="0.3">
      <c r="A23" s="236">
        <f t="shared" si="0"/>
        <v>13</v>
      </c>
      <c r="B23" s="250">
        <v>3600001</v>
      </c>
      <c r="C23" s="251">
        <v>113021</v>
      </c>
      <c r="D23" s="176" t="s">
        <v>381</v>
      </c>
      <c r="E23" s="228">
        <v>42856</v>
      </c>
      <c r="F23" s="252">
        <v>43983</v>
      </c>
      <c r="G23" s="204">
        <v>305</v>
      </c>
      <c r="H23" s="253">
        <v>50.38</v>
      </c>
      <c r="I23" s="254">
        <v>2</v>
      </c>
      <c r="J23" s="152">
        <v>574.70000000000005</v>
      </c>
      <c r="K23" s="185">
        <v>789</v>
      </c>
      <c r="L23" s="223" t="str">
        <f>+LOOKUP(B23,COD_FIN!C$9:C$70,COD_FIN!B$9:B$70)</f>
        <v>MOS</v>
      </c>
    </row>
    <row r="24" spans="1:12" x14ac:dyDescent="0.3">
      <c r="A24" s="236">
        <f t="shared" si="0"/>
        <v>14</v>
      </c>
      <c r="B24" s="250">
        <v>108020001</v>
      </c>
      <c r="C24" s="251">
        <v>113531</v>
      </c>
      <c r="D24" s="176" t="s">
        <v>382</v>
      </c>
      <c r="E24" s="228">
        <v>42979</v>
      </c>
      <c r="F24" s="252">
        <v>44228</v>
      </c>
      <c r="G24" s="204">
        <v>175</v>
      </c>
      <c r="H24" s="253">
        <v>46.247</v>
      </c>
      <c r="I24" s="254">
        <v>2</v>
      </c>
      <c r="J24" s="152">
        <v>565.20000000000005</v>
      </c>
      <c r="K24" s="185">
        <v>5376</v>
      </c>
      <c r="L24" s="223" t="str">
        <f>+LOOKUP(B24,COD_FIN!C$9:C$70,COD_FIN!B$9:B$70)</f>
        <v>FSP</v>
      </c>
    </row>
    <row r="25" spans="1:12" x14ac:dyDescent="0.3">
      <c r="A25" s="236">
        <f t="shared" si="0"/>
        <v>15</v>
      </c>
      <c r="B25" s="250">
        <v>102960001</v>
      </c>
      <c r="C25" s="251">
        <v>114244</v>
      </c>
      <c r="D25" s="176" t="s">
        <v>383</v>
      </c>
      <c r="E25" s="228">
        <v>42979</v>
      </c>
      <c r="F25" s="252">
        <v>44105</v>
      </c>
      <c r="G25" s="204">
        <v>295</v>
      </c>
      <c r="H25" s="253">
        <v>44.33</v>
      </c>
      <c r="I25" s="254">
        <v>2</v>
      </c>
      <c r="J25" s="152">
        <v>555.5</v>
      </c>
      <c r="K25" s="185">
        <v>3355</v>
      </c>
      <c r="L25" s="223" t="str">
        <f>+LOOKUP(B25,COD_FIN!C$9:C$70,COD_FIN!B$9:B$70)</f>
        <v>HLM</v>
      </c>
    </row>
    <row r="26" spans="1:12" x14ac:dyDescent="0.3">
      <c r="A26" s="236">
        <f t="shared" si="0"/>
        <v>16</v>
      </c>
      <c r="B26" s="250">
        <v>550003</v>
      </c>
      <c r="C26" s="251">
        <v>111355</v>
      </c>
      <c r="D26" s="176" t="s">
        <v>342</v>
      </c>
      <c r="E26" s="228">
        <v>42401</v>
      </c>
      <c r="F26" s="252">
        <v>43922</v>
      </c>
      <c r="G26" s="204">
        <v>113</v>
      </c>
      <c r="H26" s="253">
        <v>48.411000000000001</v>
      </c>
      <c r="I26" s="254">
        <v>3</v>
      </c>
      <c r="J26" s="152">
        <v>555.1</v>
      </c>
      <c r="K26" s="185">
        <v>955</v>
      </c>
      <c r="L26" s="223" t="str">
        <f>+LOOKUP(B26,COD_FIN!C$9:C$70,COD_FIN!B$9:B$70)</f>
        <v>HLP</v>
      </c>
    </row>
    <row r="27" spans="1:12" x14ac:dyDescent="0.3">
      <c r="A27" s="236">
        <f t="shared" si="0"/>
        <v>17</v>
      </c>
      <c r="B27" s="250">
        <v>102960001</v>
      </c>
      <c r="C27" s="251">
        <v>113524</v>
      </c>
      <c r="D27" s="176" t="s">
        <v>383</v>
      </c>
      <c r="E27" s="228">
        <v>42917</v>
      </c>
      <c r="F27" s="252">
        <v>44378</v>
      </c>
      <c r="G27" s="204">
        <v>42</v>
      </c>
      <c r="H27" s="253">
        <v>39.402999999999999</v>
      </c>
      <c r="I27" s="254">
        <v>3</v>
      </c>
      <c r="J27" s="152">
        <v>547.29999999999995</v>
      </c>
      <c r="K27" s="185">
        <v>3344</v>
      </c>
      <c r="L27" s="223" t="str">
        <f>+LOOKUP(B27,COD_FIN!C$9:C$70,COD_FIN!B$9:B$70)</f>
        <v>HLM</v>
      </c>
    </row>
    <row r="28" spans="1:12" x14ac:dyDescent="0.3">
      <c r="A28" s="236">
        <f t="shared" si="0"/>
        <v>18</v>
      </c>
      <c r="B28" s="250">
        <v>102960001</v>
      </c>
      <c r="C28" s="251">
        <v>110388</v>
      </c>
      <c r="D28" s="176" t="s">
        <v>346</v>
      </c>
      <c r="E28" s="228">
        <v>42370</v>
      </c>
      <c r="F28" s="252">
        <v>44228</v>
      </c>
      <c r="G28" s="204">
        <v>186</v>
      </c>
      <c r="H28" s="253">
        <v>59.723999999999997</v>
      </c>
      <c r="I28" s="254">
        <v>4</v>
      </c>
      <c r="J28" s="152">
        <v>528.9</v>
      </c>
      <c r="K28" s="185">
        <v>3222</v>
      </c>
      <c r="L28" s="223" t="str">
        <f>+LOOKUP(B28,COD_FIN!C$9:C$70,COD_FIN!B$9:B$70)</f>
        <v>HLM</v>
      </c>
    </row>
    <row r="29" spans="1:12" x14ac:dyDescent="0.3">
      <c r="A29" s="236">
        <f t="shared" si="0"/>
        <v>19</v>
      </c>
      <c r="B29" s="250">
        <v>3600001</v>
      </c>
      <c r="C29" s="251">
        <v>109671</v>
      </c>
      <c r="D29" s="176" t="s">
        <v>401</v>
      </c>
      <c r="E29" s="228">
        <v>42217</v>
      </c>
      <c r="F29" s="252">
        <v>44136</v>
      </c>
      <c r="G29" s="204">
        <v>252</v>
      </c>
      <c r="H29" s="253">
        <v>50.774000000000001</v>
      </c>
      <c r="I29" s="254">
        <v>3</v>
      </c>
      <c r="J29" s="152">
        <v>527.79999999999995</v>
      </c>
      <c r="K29" s="185">
        <v>679</v>
      </c>
      <c r="L29" s="223" t="str">
        <f>+LOOKUP(B29,COD_FIN!C$9:C$70,COD_FIN!B$9:B$70)</f>
        <v>MOS</v>
      </c>
    </row>
    <row r="30" spans="1:12" x14ac:dyDescent="0.3">
      <c r="A30" s="236">
        <f t="shared" si="0"/>
        <v>20</v>
      </c>
      <c r="B30" s="250">
        <v>3600001</v>
      </c>
      <c r="C30" s="251">
        <v>101940</v>
      </c>
      <c r="D30" s="176" t="s">
        <v>260</v>
      </c>
      <c r="E30" s="228">
        <v>40817</v>
      </c>
      <c r="F30" s="252">
        <v>44228</v>
      </c>
      <c r="G30" s="204">
        <v>163</v>
      </c>
      <c r="H30" s="253">
        <v>59.616</v>
      </c>
      <c r="I30" s="254">
        <v>8</v>
      </c>
      <c r="J30" s="152">
        <v>526.79999999999995</v>
      </c>
      <c r="K30" s="185">
        <v>444</v>
      </c>
      <c r="L30" s="223" t="str">
        <f>+LOOKUP(B30,COD_FIN!C$9:C$70,COD_FIN!B$9:B$70)</f>
        <v>MOS</v>
      </c>
    </row>
    <row r="31" spans="1:12" x14ac:dyDescent="0.3">
      <c r="A31" s="236">
        <f t="shared" si="0"/>
        <v>21</v>
      </c>
      <c r="B31" s="250">
        <v>102960001</v>
      </c>
      <c r="C31" s="251">
        <v>113513</v>
      </c>
      <c r="D31" s="176" t="s">
        <v>381</v>
      </c>
      <c r="E31" s="228">
        <v>42856</v>
      </c>
      <c r="F31" s="252">
        <v>43983</v>
      </c>
      <c r="G31" s="204">
        <v>305</v>
      </c>
      <c r="H31" s="253">
        <v>49.83</v>
      </c>
      <c r="I31" s="254">
        <v>2</v>
      </c>
      <c r="J31" s="152">
        <v>524.5</v>
      </c>
      <c r="K31" s="185">
        <v>3333</v>
      </c>
      <c r="L31" s="223" t="str">
        <f>+LOOKUP(B31,COD_FIN!C$9:C$70,COD_FIN!B$9:B$70)</f>
        <v>HLM</v>
      </c>
    </row>
    <row r="32" spans="1:12" x14ac:dyDescent="0.3">
      <c r="A32" s="236">
        <f t="shared" si="0"/>
        <v>22</v>
      </c>
      <c r="B32" s="250">
        <v>108020001</v>
      </c>
      <c r="C32" s="251">
        <v>109423</v>
      </c>
      <c r="D32" s="176" t="s">
        <v>353</v>
      </c>
      <c r="E32" s="228">
        <v>42095</v>
      </c>
      <c r="F32" s="252">
        <v>43983</v>
      </c>
      <c r="G32" s="204">
        <v>305</v>
      </c>
      <c r="H32" s="253">
        <v>53.02</v>
      </c>
      <c r="I32" s="254">
        <v>3</v>
      </c>
      <c r="J32" s="152">
        <v>524.4</v>
      </c>
      <c r="K32" s="185">
        <v>5289</v>
      </c>
      <c r="L32" s="223" t="str">
        <f>+LOOKUP(B32,COD_FIN!C$9:C$70,COD_FIN!B$9:B$70)</f>
        <v>FSP</v>
      </c>
    </row>
    <row r="33" spans="1:12" x14ac:dyDescent="0.3">
      <c r="A33" s="236">
        <f t="shared" si="0"/>
        <v>23</v>
      </c>
      <c r="B33" s="250">
        <v>102960001</v>
      </c>
      <c r="C33" s="251">
        <v>110162</v>
      </c>
      <c r="D33" s="176" t="s">
        <v>342</v>
      </c>
      <c r="E33" s="228">
        <v>42248</v>
      </c>
      <c r="F33" s="252">
        <v>44166</v>
      </c>
      <c r="G33" s="204">
        <v>247</v>
      </c>
      <c r="H33" s="253">
        <v>57.31</v>
      </c>
      <c r="I33" s="254">
        <v>4</v>
      </c>
      <c r="J33" s="152">
        <v>523.5</v>
      </c>
      <c r="K33" s="185">
        <v>3201</v>
      </c>
      <c r="L33" s="223" t="str">
        <f>+LOOKUP(B33,COD_FIN!C$9:C$70,COD_FIN!B$9:B$70)</f>
        <v>HLM</v>
      </c>
    </row>
    <row r="34" spans="1:12" x14ac:dyDescent="0.3">
      <c r="A34" s="236">
        <f t="shared" si="0"/>
        <v>24</v>
      </c>
      <c r="B34" s="250">
        <v>102960001</v>
      </c>
      <c r="C34" s="251">
        <v>113666</v>
      </c>
      <c r="D34" s="176" t="s">
        <v>391</v>
      </c>
      <c r="E34" s="228">
        <v>42948</v>
      </c>
      <c r="F34" s="252">
        <v>44105</v>
      </c>
      <c r="G34" s="204">
        <v>288</v>
      </c>
      <c r="H34" s="253">
        <v>45.43</v>
      </c>
      <c r="I34" s="254">
        <v>2</v>
      </c>
      <c r="J34" s="152">
        <v>516.29999999999995</v>
      </c>
      <c r="K34" s="185">
        <v>3350</v>
      </c>
      <c r="L34" s="223" t="str">
        <f>+LOOKUP(B34,COD_FIN!C$9:C$70,COD_FIN!B$9:B$70)</f>
        <v>HLM</v>
      </c>
    </row>
    <row r="35" spans="1:12" x14ac:dyDescent="0.3">
      <c r="A35" s="236">
        <f t="shared" si="0"/>
        <v>25</v>
      </c>
      <c r="B35" s="250">
        <v>550003</v>
      </c>
      <c r="C35" s="251">
        <v>108871</v>
      </c>
      <c r="D35" s="176" t="s">
        <v>342</v>
      </c>
      <c r="E35" s="228">
        <v>42005</v>
      </c>
      <c r="F35" s="252">
        <v>43891</v>
      </c>
      <c r="G35" s="204">
        <v>137</v>
      </c>
      <c r="H35" s="253">
        <v>52</v>
      </c>
      <c r="I35" s="254">
        <v>4</v>
      </c>
      <c r="J35" s="152">
        <v>514.1</v>
      </c>
      <c r="K35" s="185">
        <v>891</v>
      </c>
      <c r="L35" s="223" t="str">
        <f>+LOOKUP(B35,COD_FIN!C$9:C$70,COD_FIN!B$9:B$70)</f>
        <v>HLP</v>
      </c>
    </row>
    <row r="36" spans="1:12" x14ac:dyDescent="0.3">
      <c r="A36" s="204">
        <v>26</v>
      </c>
      <c r="B36" s="250">
        <v>3600001</v>
      </c>
      <c r="C36" s="251">
        <v>103612</v>
      </c>
      <c r="D36" s="176" t="s">
        <v>260</v>
      </c>
      <c r="E36" s="228">
        <v>41091</v>
      </c>
      <c r="F36" s="252">
        <v>44044</v>
      </c>
      <c r="G36" s="204">
        <v>305</v>
      </c>
      <c r="H36" s="253">
        <v>56.32</v>
      </c>
      <c r="I36" s="254">
        <v>6</v>
      </c>
      <c r="J36" s="152">
        <v>510.6</v>
      </c>
      <c r="K36" s="185">
        <v>487</v>
      </c>
      <c r="L36" s="223" t="str">
        <f>+LOOKUP(B36,COD_FIN!C$9:C$70,COD_FIN!B$9:B$70)</f>
        <v>MOS</v>
      </c>
    </row>
    <row r="37" spans="1:12" x14ac:dyDescent="0.3">
      <c r="A37" s="204">
        <f t="shared" ref="A37:A60" si="1">A36+1</f>
        <v>27</v>
      </c>
      <c r="B37" s="250">
        <v>3600001</v>
      </c>
      <c r="C37" s="251">
        <v>110420</v>
      </c>
      <c r="D37" s="176" t="s">
        <v>358</v>
      </c>
      <c r="E37" s="228">
        <v>42339</v>
      </c>
      <c r="F37" s="252">
        <v>43891</v>
      </c>
      <c r="G37" s="204">
        <v>305</v>
      </c>
      <c r="H37" s="253">
        <v>43.78</v>
      </c>
      <c r="I37" s="254">
        <v>2</v>
      </c>
      <c r="J37" s="152">
        <v>508.6</v>
      </c>
      <c r="K37" s="185">
        <v>711</v>
      </c>
      <c r="L37" s="223" t="str">
        <f>+LOOKUP(B37,COD_FIN!C$9:C$70,COD_FIN!B$9:B$70)</f>
        <v>MOS</v>
      </c>
    </row>
    <row r="38" spans="1:12" x14ac:dyDescent="0.3">
      <c r="A38" s="204">
        <f t="shared" si="1"/>
        <v>28</v>
      </c>
      <c r="B38" s="250">
        <v>3600001</v>
      </c>
      <c r="C38" s="251">
        <v>112403</v>
      </c>
      <c r="D38" s="176" t="s">
        <v>343</v>
      </c>
      <c r="E38" s="228">
        <v>42705</v>
      </c>
      <c r="F38" s="252">
        <v>44197</v>
      </c>
      <c r="G38" s="204">
        <v>179</v>
      </c>
      <c r="H38" s="253">
        <v>52.185000000000002</v>
      </c>
      <c r="I38" s="254">
        <v>3</v>
      </c>
      <c r="J38" s="152">
        <v>501.1</v>
      </c>
      <c r="K38" s="185">
        <v>769</v>
      </c>
      <c r="L38" s="223" t="str">
        <f>+LOOKUP(B38,COD_FIN!C$9:C$70,COD_FIN!B$9:B$70)</f>
        <v>MOS</v>
      </c>
    </row>
    <row r="39" spans="1:12" x14ac:dyDescent="0.3">
      <c r="A39" s="204">
        <f t="shared" si="1"/>
        <v>29</v>
      </c>
      <c r="B39" s="250">
        <v>108020001</v>
      </c>
      <c r="C39" s="251">
        <v>111476</v>
      </c>
      <c r="D39" s="176" t="s">
        <v>382</v>
      </c>
      <c r="E39" s="228">
        <v>42491</v>
      </c>
      <c r="F39" s="252">
        <v>44166</v>
      </c>
      <c r="G39" s="204">
        <v>233</v>
      </c>
      <c r="H39" s="253">
        <v>52.429000000000002</v>
      </c>
      <c r="I39" s="254">
        <v>3</v>
      </c>
      <c r="J39" s="152">
        <v>500.9</v>
      </c>
      <c r="K39" s="185">
        <v>5326</v>
      </c>
      <c r="L39" s="223" t="str">
        <f>+LOOKUP(B39,COD_FIN!C$9:C$70,COD_FIN!B$9:B$70)</f>
        <v>FSP</v>
      </c>
    </row>
    <row r="40" spans="1:12" x14ac:dyDescent="0.3">
      <c r="A40" s="204">
        <f t="shared" si="1"/>
        <v>30</v>
      </c>
      <c r="B40" s="250">
        <v>102960001</v>
      </c>
      <c r="C40" s="251">
        <v>112884</v>
      </c>
      <c r="D40" s="176" t="s">
        <v>357</v>
      </c>
      <c r="E40" s="228">
        <v>42795</v>
      </c>
      <c r="F40" s="252">
        <v>44317</v>
      </c>
      <c r="G40" s="204">
        <v>93</v>
      </c>
      <c r="H40" s="253">
        <v>48.905999999999999</v>
      </c>
      <c r="I40" s="254">
        <v>3</v>
      </c>
      <c r="J40" s="152">
        <v>490.6</v>
      </c>
      <c r="K40" s="185">
        <v>3319</v>
      </c>
      <c r="L40" s="223" t="str">
        <f>+LOOKUP(B40,COD_FIN!C$9:C$70,COD_FIN!B$9:B$70)</f>
        <v>HLM</v>
      </c>
    </row>
    <row r="41" spans="1:12" x14ac:dyDescent="0.3">
      <c r="A41" s="204">
        <f t="shared" si="1"/>
        <v>31</v>
      </c>
      <c r="B41" s="250">
        <v>3600001</v>
      </c>
      <c r="C41" s="251">
        <v>108455</v>
      </c>
      <c r="D41" s="176" t="s">
        <v>336</v>
      </c>
      <c r="E41" s="228">
        <v>42036</v>
      </c>
      <c r="F41" s="252">
        <v>44075</v>
      </c>
      <c r="G41" s="204">
        <v>305</v>
      </c>
      <c r="H41" s="253">
        <v>51.59</v>
      </c>
      <c r="I41" s="254">
        <v>4</v>
      </c>
      <c r="J41" s="152">
        <v>489</v>
      </c>
      <c r="K41" s="185">
        <v>631</v>
      </c>
      <c r="L41" s="223" t="str">
        <f>+LOOKUP(B41,COD_FIN!C$9:C$70,COD_FIN!B$9:B$70)</f>
        <v>MOS</v>
      </c>
    </row>
    <row r="42" spans="1:12" x14ac:dyDescent="0.3">
      <c r="A42" s="204">
        <f t="shared" si="1"/>
        <v>32</v>
      </c>
      <c r="B42" s="250">
        <v>3600001</v>
      </c>
      <c r="C42" s="251">
        <v>115285</v>
      </c>
      <c r="D42" s="176" t="s">
        <v>381</v>
      </c>
      <c r="E42" s="228">
        <v>43313</v>
      </c>
      <c r="F42" s="252">
        <v>44166</v>
      </c>
      <c r="G42" s="204">
        <v>223</v>
      </c>
      <c r="H42" s="253">
        <v>41.658000000000001</v>
      </c>
      <c r="I42" s="254">
        <v>1</v>
      </c>
      <c r="J42" s="152">
        <v>487.6</v>
      </c>
      <c r="K42" s="185">
        <v>851</v>
      </c>
      <c r="L42" s="223" t="str">
        <f>+LOOKUP(B42,COD_FIN!C$9:C$70,COD_FIN!B$9:B$70)</f>
        <v>MOS</v>
      </c>
    </row>
    <row r="43" spans="1:12" x14ac:dyDescent="0.3">
      <c r="A43" s="204">
        <f t="shared" si="1"/>
        <v>33</v>
      </c>
      <c r="B43" s="250">
        <v>102960001</v>
      </c>
      <c r="C43" s="251">
        <v>110395</v>
      </c>
      <c r="D43" s="176" t="s">
        <v>384</v>
      </c>
      <c r="E43" s="228">
        <v>42370</v>
      </c>
      <c r="F43" s="252">
        <v>44378</v>
      </c>
      <c r="G43" s="204">
        <v>33</v>
      </c>
      <c r="H43" s="253">
        <v>45.226999999999997</v>
      </c>
      <c r="I43" s="254">
        <v>3</v>
      </c>
      <c r="J43" s="152">
        <v>483.6</v>
      </c>
      <c r="K43" s="185">
        <v>3229</v>
      </c>
      <c r="L43" s="223" t="str">
        <f>+LOOKUP(B43,COD_FIN!C$9:C$70,COD_FIN!B$9:B$70)</f>
        <v>HLM</v>
      </c>
    </row>
    <row r="44" spans="1:12" x14ac:dyDescent="0.3">
      <c r="A44" s="204">
        <f t="shared" si="1"/>
        <v>34</v>
      </c>
      <c r="B44" s="250">
        <v>102960001</v>
      </c>
      <c r="C44" s="251">
        <v>112879</v>
      </c>
      <c r="D44" s="176" t="s">
        <v>350</v>
      </c>
      <c r="E44" s="228">
        <v>42795</v>
      </c>
      <c r="F44" s="252">
        <v>44348</v>
      </c>
      <c r="G44" s="204">
        <v>57</v>
      </c>
      <c r="H44" s="253">
        <v>44.134999999999998</v>
      </c>
      <c r="I44" s="254">
        <v>3</v>
      </c>
      <c r="J44" s="152">
        <v>481.9</v>
      </c>
      <c r="K44" s="185">
        <v>3324</v>
      </c>
      <c r="L44" s="223" t="str">
        <f>+LOOKUP(B44,COD_FIN!C$9:C$70,COD_FIN!B$9:B$70)</f>
        <v>HLM</v>
      </c>
    </row>
    <row r="45" spans="1:12" x14ac:dyDescent="0.3">
      <c r="A45" s="204">
        <f t="shared" si="1"/>
        <v>35</v>
      </c>
      <c r="B45" s="250">
        <v>102960001</v>
      </c>
      <c r="C45" s="251">
        <v>110383</v>
      </c>
      <c r="D45" s="176" t="s">
        <v>352</v>
      </c>
      <c r="E45" s="228">
        <v>42309</v>
      </c>
      <c r="F45" s="252">
        <v>44166</v>
      </c>
      <c r="G45" s="204">
        <v>236</v>
      </c>
      <c r="H45" s="253">
        <v>52.32</v>
      </c>
      <c r="I45" s="254">
        <v>3</v>
      </c>
      <c r="J45" s="152">
        <v>481.1</v>
      </c>
      <c r="K45" s="185">
        <v>3217</v>
      </c>
      <c r="L45" s="223" t="str">
        <f>+LOOKUP(B45,COD_FIN!C$9:C$70,COD_FIN!B$9:B$70)</f>
        <v>HLM</v>
      </c>
    </row>
    <row r="46" spans="1:12" x14ac:dyDescent="0.3">
      <c r="A46" s="204">
        <f t="shared" si="1"/>
        <v>36</v>
      </c>
      <c r="B46" s="250">
        <v>102960001</v>
      </c>
      <c r="C46" s="251">
        <v>114258</v>
      </c>
      <c r="D46" s="176" t="s">
        <v>418</v>
      </c>
      <c r="E46" s="228">
        <v>43070</v>
      </c>
      <c r="F46" s="252">
        <v>44197</v>
      </c>
      <c r="G46" s="204">
        <v>205</v>
      </c>
      <c r="H46" s="253">
        <v>38.584000000000003</v>
      </c>
      <c r="I46" s="254">
        <v>2</v>
      </c>
      <c r="J46" s="152">
        <v>480.9</v>
      </c>
      <c r="K46" s="185">
        <v>3375</v>
      </c>
      <c r="L46" s="223" t="str">
        <f>+LOOKUP(B46,COD_FIN!C$9:C$70,COD_FIN!B$9:B$70)</f>
        <v>HLM</v>
      </c>
    </row>
    <row r="47" spans="1:12" x14ac:dyDescent="0.3">
      <c r="A47" s="204">
        <f t="shared" si="1"/>
        <v>37</v>
      </c>
      <c r="B47" s="250">
        <v>102960001</v>
      </c>
      <c r="C47" s="251">
        <v>111375</v>
      </c>
      <c r="D47" s="176" t="s">
        <v>384</v>
      </c>
      <c r="E47" s="228">
        <v>42461</v>
      </c>
      <c r="F47" s="252">
        <v>44044</v>
      </c>
      <c r="G47" s="204">
        <v>305</v>
      </c>
      <c r="H47" s="253">
        <v>56.32</v>
      </c>
      <c r="I47" s="254">
        <v>3</v>
      </c>
      <c r="J47" s="152">
        <v>480.5</v>
      </c>
      <c r="K47" s="185">
        <v>3245</v>
      </c>
      <c r="L47" s="223" t="str">
        <f>+LOOKUP(B47,COD_FIN!C$9:C$70,COD_FIN!B$9:B$70)</f>
        <v>HLM</v>
      </c>
    </row>
    <row r="48" spans="1:12" x14ac:dyDescent="0.3">
      <c r="A48" s="204">
        <f t="shared" si="1"/>
        <v>38</v>
      </c>
      <c r="B48" s="250">
        <v>102960001</v>
      </c>
      <c r="C48" s="251">
        <v>110741</v>
      </c>
      <c r="D48" s="176" t="s">
        <v>350</v>
      </c>
      <c r="E48" s="228">
        <v>42461</v>
      </c>
      <c r="F48" s="252">
        <v>44317</v>
      </c>
      <c r="G48" s="204">
        <v>71</v>
      </c>
      <c r="H48" s="253">
        <v>47.619</v>
      </c>
      <c r="I48" s="254">
        <v>4</v>
      </c>
      <c r="J48" s="152">
        <v>476</v>
      </c>
      <c r="K48" s="185">
        <v>3244</v>
      </c>
      <c r="L48" s="223" t="str">
        <f>+LOOKUP(B48,COD_FIN!C$9:C$70,COD_FIN!B$9:B$70)</f>
        <v>HLM</v>
      </c>
    </row>
    <row r="49" spans="1:12" x14ac:dyDescent="0.3">
      <c r="A49" s="204">
        <f t="shared" si="1"/>
        <v>39</v>
      </c>
      <c r="B49" s="250">
        <v>3600001</v>
      </c>
      <c r="C49" s="251">
        <v>109664</v>
      </c>
      <c r="D49" s="176" t="s">
        <v>351</v>
      </c>
      <c r="E49" s="228">
        <v>42186</v>
      </c>
      <c r="F49" s="252">
        <v>44105</v>
      </c>
      <c r="G49" s="204">
        <v>287</v>
      </c>
      <c r="H49" s="253">
        <v>56.21</v>
      </c>
      <c r="I49" s="254">
        <v>4</v>
      </c>
      <c r="J49" s="152">
        <v>473.7</v>
      </c>
      <c r="K49" s="185">
        <v>667</v>
      </c>
      <c r="L49" s="223" t="str">
        <f>+LOOKUP(B49,COD_FIN!C$9:C$70,COD_FIN!B$9:B$70)</f>
        <v>MOS</v>
      </c>
    </row>
    <row r="50" spans="1:12" x14ac:dyDescent="0.3">
      <c r="A50" s="204">
        <f t="shared" si="1"/>
        <v>40</v>
      </c>
      <c r="B50" s="250">
        <v>3600001</v>
      </c>
      <c r="C50" s="251">
        <v>108447</v>
      </c>
      <c r="D50" s="176" t="s">
        <v>351</v>
      </c>
      <c r="E50" s="228">
        <v>41944</v>
      </c>
      <c r="F50" s="252">
        <v>43983</v>
      </c>
      <c r="G50" s="204">
        <v>282</v>
      </c>
      <c r="H50" s="253">
        <v>54.45</v>
      </c>
      <c r="I50" s="254">
        <v>4</v>
      </c>
      <c r="J50" s="152">
        <v>468.7</v>
      </c>
      <c r="K50" s="185">
        <v>623</v>
      </c>
      <c r="L50" s="223" t="str">
        <f>+LOOKUP(B50,COD_FIN!C$9:C$70,COD_FIN!B$9:B$70)</f>
        <v>MOS</v>
      </c>
    </row>
    <row r="51" spans="1:12" x14ac:dyDescent="0.3">
      <c r="A51" s="204">
        <f t="shared" si="1"/>
        <v>41</v>
      </c>
      <c r="B51" s="250">
        <v>102960001</v>
      </c>
      <c r="C51" s="251">
        <v>112870</v>
      </c>
      <c r="D51" s="176" t="s">
        <v>384</v>
      </c>
      <c r="E51" s="228">
        <v>42736</v>
      </c>
      <c r="F51" s="252">
        <v>44317</v>
      </c>
      <c r="G51" s="204">
        <v>98</v>
      </c>
      <c r="H51" s="253">
        <v>49.896000000000001</v>
      </c>
      <c r="I51" s="254">
        <v>3</v>
      </c>
      <c r="J51" s="152">
        <v>468.2</v>
      </c>
      <c r="K51" s="185">
        <v>3310</v>
      </c>
      <c r="L51" s="223" t="str">
        <f>+LOOKUP(B51,COD_FIN!C$9:C$70,COD_FIN!B$9:B$70)</f>
        <v>HLM</v>
      </c>
    </row>
    <row r="52" spans="1:12" x14ac:dyDescent="0.3">
      <c r="A52" s="204">
        <f t="shared" si="1"/>
        <v>42</v>
      </c>
      <c r="B52" s="250">
        <v>102960001</v>
      </c>
      <c r="C52" s="251">
        <v>105904</v>
      </c>
      <c r="D52" s="176" t="s">
        <v>419</v>
      </c>
      <c r="E52" s="228">
        <v>41456</v>
      </c>
      <c r="F52" s="252">
        <v>44256</v>
      </c>
      <c r="G52" s="204">
        <v>147</v>
      </c>
      <c r="H52" s="253">
        <v>58.512</v>
      </c>
      <c r="I52" s="254">
        <v>5</v>
      </c>
      <c r="J52" s="152">
        <v>468</v>
      </c>
      <c r="K52" s="185">
        <v>3051</v>
      </c>
      <c r="L52" s="223" t="str">
        <f>+LOOKUP(B52,COD_FIN!C$9:C$70,COD_FIN!B$9:B$70)</f>
        <v>HLM</v>
      </c>
    </row>
    <row r="53" spans="1:12" x14ac:dyDescent="0.3">
      <c r="A53" s="204">
        <f t="shared" si="1"/>
        <v>43</v>
      </c>
      <c r="B53" s="250">
        <v>102960001</v>
      </c>
      <c r="C53" s="251">
        <v>111385</v>
      </c>
      <c r="D53" s="176" t="s">
        <v>381</v>
      </c>
      <c r="E53" s="228">
        <v>42522</v>
      </c>
      <c r="F53" s="252">
        <v>44348</v>
      </c>
      <c r="G53" s="204">
        <v>65</v>
      </c>
      <c r="H53" s="253">
        <v>50.588999999999999</v>
      </c>
      <c r="I53" s="254">
        <v>4</v>
      </c>
      <c r="J53" s="152">
        <v>466.9</v>
      </c>
      <c r="K53" s="185">
        <v>3255</v>
      </c>
      <c r="L53" s="223" t="str">
        <f>+LOOKUP(B53,COD_FIN!C$9:C$70,COD_FIN!B$9:B$70)</f>
        <v>HLM</v>
      </c>
    </row>
    <row r="54" spans="1:12" x14ac:dyDescent="0.3">
      <c r="A54" s="204">
        <f t="shared" si="1"/>
        <v>44</v>
      </c>
      <c r="B54" s="250">
        <v>102960001</v>
      </c>
      <c r="C54" s="251">
        <v>113506</v>
      </c>
      <c r="D54" s="176" t="s">
        <v>381</v>
      </c>
      <c r="E54" s="228">
        <v>42795</v>
      </c>
      <c r="F54" s="252">
        <v>44044</v>
      </c>
      <c r="G54" s="204">
        <v>305</v>
      </c>
      <c r="H54" s="253">
        <v>50.05</v>
      </c>
      <c r="I54" s="254">
        <v>2</v>
      </c>
      <c r="J54" s="152">
        <v>466.7</v>
      </c>
      <c r="K54" s="185">
        <v>3326</v>
      </c>
      <c r="L54" s="223" t="str">
        <f>+LOOKUP(B54,COD_FIN!C$9:C$70,COD_FIN!B$9:B$70)</f>
        <v>HLM</v>
      </c>
    </row>
    <row r="55" spans="1:12" x14ac:dyDescent="0.3">
      <c r="A55" s="204">
        <f t="shared" si="1"/>
        <v>45</v>
      </c>
      <c r="B55" s="250">
        <v>106500002</v>
      </c>
      <c r="C55" s="251">
        <v>112025</v>
      </c>
      <c r="D55" s="176" t="s">
        <v>350</v>
      </c>
      <c r="E55" s="228">
        <v>42675</v>
      </c>
      <c r="F55" s="252">
        <v>44256</v>
      </c>
      <c r="G55" s="204">
        <v>51</v>
      </c>
      <c r="H55" s="253">
        <v>37.673999999999999</v>
      </c>
      <c r="I55" s="254">
        <v>3</v>
      </c>
      <c r="J55" s="152">
        <v>465.7</v>
      </c>
      <c r="K55" s="185">
        <v>945</v>
      </c>
      <c r="L55" s="223" t="str">
        <f>+LOOKUP(B55,COD_FIN!C$9:C$70,COD_FIN!B$9:B$70)</f>
        <v>GVI</v>
      </c>
    </row>
    <row r="56" spans="1:12" x14ac:dyDescent="0.3">
      <c r="A56" s="204">
        <f t="shared" si="1"/>
        <v>46</v>
      </c>
      <c r="B56" s="250">
        <v>102960001</v>
      </c>
      <c r="C56" s="251">
        <v>111968</v>
      </c>
      <c r="D56" s="176" t="s">
        <v>350</v>
      </c>
      <c r="E56" s="228">
        <v>42705</v>
      </c>
      <c r="F56" s="252">
        <v>44197</v>
      </c>
      <c r="G56" s="204">
        <v>211</v>
      </c>
      <c r="H56" s="253">
        <v>50.076000000000001</v>
      </c>
      <c r="I56" s="254">
        <v>3</v>
      </c>
      <c r="J56" s="152">
        <v>463.8</v>
      </c>
      <c r="K56" s="185">
        <v>3300</v>
      </c>
      <c r="L56" s="223" t="str">
        <f>+LOOKUP(B56,COD_FIN!C$9:C$70,COD_FIN!B$9:B$70)</f>
        <v>HLM</v>
      </c>
    </row>
    <row r="57" spans="1:12" x14ac:dyDescent="0.3">
      <c r="A57" s="204">
        <f t="shared" si="1"/>
        <v>47</v>
      </c>
      <c r="B57" s="250">
        <v>102960001</v>
      </c>
      <c r="C57" s="251">
        <v>113667</v>
      </c>
      <c r="D57" s="176" t="s">
        <v>391</v>
      </c>
      <c r="E57" s="228">
        <v>42948</v>
      </c>
      <c r="F57" s="252">
        <v>44044</v>
      </c>
      <c r="G57" s="204">
        <v>305</v>
      </c>
      <c r="H57" s="253">
        <v>42.35</v>
      </c>
      <c r="I57" s="254">
        <v>2</v>
      </c>
      <c r="J57" s="152">
        <v>463.1</v>
      </c>
      <c r="K57" s="185">
        <v>3351</v>
      </c>
      <c r="L57" s="223" t="str">
        <f>+LOOKUP(B57,COD_FIN!C$9:C$70,COD_FIN!B$9:B$70)</f>
        <v>HLM</v>
      </c>
    </row>
    <row r="58" spans="1:12" x14ac:dyDescent="0.3">
      <c r="A58" s="204">
        <f t="shared" si="1"/>
        <v>48</v>
      </c>
      <c r="B58" s="250">
        <v>102960001</v>
      </c>
      <c r="C58" s="251">
        <v>115863</v>
      </c>
      <c r="D58" s="176" t="s">
        <v>384</v>
      </c>
      <c r="E58" s="228">
        <v>43374</v>
      </c>
      <c r="F58" s="252">
        <v>44136</v>
      </c>
      <c r="G58" s="204">
        <v>260</v>
      </c>
      <c r="H58" s="253">
        <v>46.106999999999999</v>
      </c>
      <c r="I58" s="254">
        <v>1</v>
      </c>
      <c r="J58" s="152">
        <v>463</v>
      </c>
      <c r="K58" s="185">
        <v>3443</v>
      </c>
      <c r="L58" s="223" t="str">
        <f>+LOOKUP(B58,COD_FIN!C$9:C$70,COD_FIN!B$9:B$70)</f>
        <v>HLM</v>
      </c>
    </row>
    <row r="59" spans="1:12" x14ac:dyDescent="0.3">
      <c r="A59" s="204">
        <f t="shared" si="1"/>
        <v>49</v>
      </c>
      <c r="B59" s="250">
        <v>3600001</v>
      </c>
      <c r="C59" s="251">
        <v>111426</v>
      </c>
      <c r="D59" s="176" t="s">
        <v>343</v>
      </c>
      <c r="E59" s="228">
        <v>42522</v>
      </c>
      <c r="F59" s="252">
        <v>44105</v>
      </c>
      <c r="G59" s="204">
        <v>266</v>
      </c>
      <c r="H59" s="253">
        <v>56.462000000000003</v>
      </c>
      <c r="I59" s="254">
        <v>3</v>
      </c>
      <c r="J59" s="152">
        <v>460.7</v>
      </c>
      <c r="K59" s="185">
        <v>737</v>
      </c>
      <c r="L59" s="223" t="str">
        <f>+LOOKUP(B59,COD_FIN!C$9:C$70,COD_FIN!B$9:B$70)</f>
        <v>MOS</v>
      </c>
    </row>
    <row r="60" spans="1:12" x14ac:dyDescent="0.3">
      <c r="A60" s="204">
        <f t="shared" si="1"/>
        <v>50</v>
      </c>
      <c r="B60" s="250">
        <v>102960001</v>
      </c>
      <c r="C60" s="251">
        <v>113507</v>
      </c>
      <c r="D60" s="176" t="s">
        <v>350</v>
      </c>
      <c r="E60" s="228">
        <v>42826</v>
      </c>
      <c r="F60" s="252">
        <v>44013</v>
      </c>
      <c r="G60" s="204">
        <v>305</v>
      </c>
      <c r="H60" s="253">
        <v>48.95</v>
      </c>
      <c r="I60" s="254">
        <v>2</v>
      </c>
      <c r="J60" s="152">
        <v>460.5</v>
      </c>
      <c r="K60" s="185">
        <v>3327</v>
      </c>
      <c r="L60" s="223" t="str">
        <f>+LOOKUP(B60,COD_FIN!C$9:C$70,COD_FIN!B$9:B$70)</f>
        <v>HLM</v>
      </c>
    </row>
    <row r="61" spans="1:12" x14ac:dyDescent="0.3">
      <c r="B61" s="255"/>
      <c r="L61" s="223"/>
    </row>
    <row r="62" spans="1:12" x14ac:dyDescent="0.3">
      <c r="B62" s="255"/>
      <c r="L62" s="223"/>
    </row>
    <row r="63" spans="1:12" x14ac:dyDescent="0.3">
      <c r="B63" s="255"/>
      <c r="L63" s="223"/>
    </row>
    <row r="64" spans="1:12" x14ac:dyDescent="0.3">
      <c r="B64" s="255"/>
      <c r="L64" s="223"/>
    </row>
    <row r="65" spans="2:12" x14ac:dyDescent="0.3">
      <c r="B65" s="255"/>
      <c r="L65" s="223"/>
    </row>
    <row r="66" spans="2:12" x14ac:dyDescent="0.3">
      <c r="B66" s="255"/>
      <c r="L66" s="223"/>
    </row>
    <row r="67" spans="2:12" x14ac:dyDescent="0.3">
      <c r="B67" s="255"/>
      <c r="L67" s="223"/>
    </row>
    <row r="68" spans="2:12" x14ac:dyDescent="0.3">
      <c r="B68" s="255"/>
      <c r="L68" s="223"/>
    </row>
    <row r="69" spans="2:12" x14ac:dyDescent="0.3">
      <c r="B69" s="255"/>
      <c r="L69" s="223"/>
    </row>
    <row r="70" spans="2:12" x14ac:dyDescent="0.3">
      <c r="B70" s="255"/>
      <c r="L70" s="223"/>
    </row>
    <row r="71" spans="2:12" x14ac:dyDescent="0.3">
      <c r="B71" s="255"/>
      <c r="L71" s="223"/>
    </row>
    <row r="72" spans="2:12" x14ac:dyDescent="0.3">
      <c r="B72" s="255"/>
      <c r="L72" s="223"/>
    </row>
    <row r="73" spans="2:12" x14ac:dyDescent="0.3">
      <c r="B73" s="255"/>
      <c r="L73" s="223"/>
    </row>
    <row r="74" spans="2:12" x14ac:dyDescent="0.3">
      <c r="B74" s="255"/>
      <c r="L74" s="223"/>
    </row>
    <row r="75" spans="2:12" x14ac:dyDescent="0.3">
      <c r="B75" s="255"/>
      <c r="L75" s="223"/>
    </row>
    <row r="76" spans="2:12" x14ac:dyDescent="0.3">
      <c r="B76" s="255"/>
      <c r="L76" s="223"/>
    </row>
    <row r="77" spans="2:12" x14ac:dyDescent="0.3">
      <c r="B77" s="255"/>
      <c r="L77" s="223"/>
    </row>
    <row r="78" spans="2:12" x14ac:dyDescent="0.3">
      <c r="B78" s="255"/>
      <c r="L78" s="223"/>
    </row>
    <row r="79" spans="2:12" x14ac:dyDescent="0.3">
      <c r="B79" s="255"/>
      <c r="L79" s="223"/>
    </row>
    <row r="80" spans="2:12" x14ac:dyDescent="0.3">
      <c r="B80" s="255"/>
      <c r="L80" s="223"/>
    </row>
    <row r="81" spans="2:12" x14ac:dyDescent="0.3">
      <c r="B81" s="255"/>
      <c r="L81" s="223"/>
    </row>
    <row r="82" spans="2:12" x14ac:dyDescent="0.3">
      <c r="B82" s="255"/>
      <c r="L82" s="223"/>
    </row>
    <row r="83" spans="2:12" x14ac:dyDescent="0.3">
      <c r="B83" s="255"/>
      <c r="L83" s="223"/>
    </row>
    <row r="84" spans="2:12" x14ac:dyDescent="0.3">
      <c r="B84" s="255"/>
      <c r="L84" s="223"/>
    </row>
    <row r="85" spans="2:12" x14ac:dyDescent="0.3">
      <c r="B85" s="255"/>
      <c r="L85" s="223"/>
    </row>
    <row r="86" spans="2:12" x14ac:dyDescent="0.3">
      <c r="B86" s="255"/>
      <c r="L86" s="223"/>
    </row>
    <row r="87" spans="2:12" x14ac:dyDescent="0.3">
      <c r="B87" s="255"/>
      <c r="L87" s="223"/>
    </row>
    <row r="88" spans="2:12" x14ac:dyDescent="0.3">
      <c r="B88" s="255"/>
      <c r="L88" s="223"/>
    </row>
    <row r="89" spans="2:12" x14ac:dyDescent="0.3">
      <c r="B89" s="255"/>
      <c r="L89" s="223"/>
    </row>
    <row r="90" spans="2:12" x14ac:dyDescent="0.3">
      <c r="B90" s="255"/>
      <c r="L90" s="223"/>
    </row>
    <row r="91" spans="2:12" x14ac:dyDescent="0.3">
      <c r="B91" s="255"/>
      <c r="L91" s="223"/>
    </row>
    <row r="92" spans="2:12" x14ac:dyDescent="0.3">
      <c r="B92" s="255"/>
      <c r="L92" s="223"/>
    </row>
    <row r="93" spans="2:12" x14ac:dyDescent="0.3">
      <c r="B93" s="255"/>
      <c r="L93" s="223"/>
    </row>
    <row r="94" spans="2:12" x14ac:dyDescent="0.3">
      <c r="B94" s="255"/>
      <c r="L94" s="223"/>
    </row>
    <row r="95" spans="2:12" x14ac:dyDescent="0.3">
      <c r="B95" s="255"/>
      <c r="L95" s="223"/>
    </row>
    <row r="96" spans="2:12" x14ac:dyDescent="0.3">
      <c r="B96" s="255"/>
      <c r="L96" s="223"/>
    </row>
    <row r="97" spans="1:13" s="192" customFormat="1" x14ac:dyDescent="0.3">
      <c r="A97" s="204"/>
      <c r="B97" s="255"/>
      <c r="C97" s="251"/>
      <c r="D97" s="176"/>
      <c r="E97" s="228"/>
      <c r="F97" s="252"/>
      <c r="G97" s="204"/>
      <c r="H97" s="253"/>
      <c r="I97" s="254"/>
      <c r="J97" s="148"/>
      <c r="K97" s="183"/>
      <c r="L97" s="223"/>
      <c r="M97" s="231"/>
    </row>
    <row r="98" spans="1:13" x14ac:dyDescent="0.3">
      <c r="B98" s="255"/>
      <c r="L98" s="223"/>
    </row>
    <row r="99" spans="1:13" x14ac:dyDescent="0.3">
      <c r="B99" s="255"/>
      <c r="L99" s="223"/>
    </row>
    <row r="100" spans="1:13" x14ac:dyDescent="0.3">
      <c r="B100" s="255"/>
      <c r="L100" s="223"/>
    </row>
    <row r="101" spans="1:13" x14ac:dyDescent="0.3">
      <c r="B101" s="255"/>
      <c r="L101" s="223"/>
    </row>
    <row r="102" spans="1:13" x14ac:dyDescent="0.3">
      <c r="B102" s="255"/>
      <c r="L102" s="223"/>
    </row>
    <row r="103" spans="1:13" x14ac:dyDescent="0.3">
      <c r="B103" s="255"/>
      <c r="L103" s="223"/>
    </row>
    <row r="104" spans="1:13" x14ac:dyDescent="0.3">
      <c r="B104" s="255"/>
      <c r="L104" s="223"/>
    </row>
    <row r="105" spans="1:13" x14ac:dyDescent="0.3">
      <c r="B105" s="255"/>
      <c r="L105" s="223"/>
    </row>
    <row r="106" spans="1:13" x14ac:dyDescent="0.3">
      <c r="B106" s="255"/>
      <c r="L106" s="223"/>
    </row>
    <row r="107" spans="1:13" x14ac:dyDescent="0.3">
      <c r="B107" s="255"/>
      <c r="L107" s="223"/>
    </row>
    <row r="108" spans="1:13" x14ac:dyDescent="0.3">
      <c r="B108" s="255"/>
      <c r="L108" s="223"/>
    </row>
    <row r="109" spans="1:13" x14ac:dyDescent="0.3">
      <c r="B109" s="255"/>
      <c r="L109" s="223"/>
    </row>
    <row r="110" spans="1:13" x14ac:dyDescent="0.3">
      <c r="B110" s="255"/>
      <c r="L110" s="223"/>
    </row>
    <row r="111" spans="1:13" x14ac:dyDescent="0.3">
      <c r="B111" s="255"/>
      <c r="L111" s="223"/>
    </row>
    <row r="112" spans="1:13" x14ac:dyDescent="0.3">
      <c r="B112" s="255"/>
      <c r="L112" s="223"/>
    </row>
    <row r="113" spans="2:12" x14ac:dyDescent="0.3">
      <c r="B113" s="255"/>
      <c r="L113" s="223"/>
    </row>
    <row r="114" spans="2:12" x14ac:dyDescent="0.3">
      <c r="B114" s="255"/>
      <c r="L114" s="223"/>
    </row>
    <row r="115" spans="2:12" x14ac:dyDescent="0.3">
      <c r="B115" s="255"/>
      <c r="L115" s="223"/>
    </row>
    <row r="116" spans="2:12" x14ac:dyDescent="0.3">
      <c r="B116" s="255"/>
      <c r="L116" s="223"/>
    </row>
    <row r="117" spans="2:12" x14ac:dyDescent="0.3">
      <c r="B117" s="255"/>
      <c r="L117" s="223"/>
    </row>
    <row r="118" spans="2:12" x14ac:dyDescent="0.3">
      <c r="B118" s="255"/>
      <c r="L118" s="223"/>
    </row>
    <row r="119" spans="2:12" x14ac:dyDescent="0.3">
      <c r="B119" s="255"/>
      <c r="L119" s="223"/>
    </row>
    <row r="120" spans="2:12" x14ac:dyDescent="0.3">
      <c r="B120" s="255"/>
      <c r="L120" s="223"/>
    </row>
    <row r="121" spans="2:12" x14ac:dyDescent="0.3">
      <c r="B121" s="255"/>
      <c r="L121" s="223"/>
    </row>
    <row r="122" spans="2:12" x14ac:dyDescent="0.3">
      <c r="B122" s="255"/>
      <c r="L122" s="223"/>
    </row>
    <row r="123" spans="2:12" x14ac:dyDescent="0.3">
      <c r="B123" s="255"/>
      <c r="L123" s="223"/>
    </row>
    <row r="124" spans="2:12" x14ac:dyDescent="0.3">
      <c r="B124" s="255"/>
      <c r="L124" s="223"/>
    </row>
    <row r="125" spans="2:12" x14ac:dyDescent="0.3">
      <c r="B125" s="255"/>
      <c r="L125" s="223"/>
    </row>
    <row r="126" spans="2:12" x14ac:dyDescent="0.3">
      <c r="B126" s="255"/>
      <c r="L126" s="223"/>
    </row>
    <row r="127" spans="2:12" x14ac:dyDescent="0.3">
      <c r="B127" s="255"/>
      <c r="L127" s="223"/>
    </row>
    <row r="128" spans="2:12" x14ac:dyDescent="0.3">
      <c r="B128" s="255"/>
      <c r="L128" s="223"/>
    </row>
    <row r="129" spans="2:12" x14ac:dyDescent="0.3">
      <c r="B129" s="255"/>
      <c r="L129" s="223"/>
    </row>
    <row r="130" spans="2:12" x14ac:dyDescent="0.3">
      <c r="B130" s="255"/>
      <c r="L130" s="223"/>
    </row>
    <row r="131" spans="2:12" x14ac:dyDescent="0.3">
      <c r="B131" s="255"/>
      <c r="L131" s="223"/>
    </row>
    <row r="132" spans="2:12" x14ac:dyDescent="0.3">
      <c r="B132" s="255"/>
      <c r="L132" s="223"/>
    </row>
    <row r="133" spans="2:12" x14ac:dyDescent="0.3">
      <c r="B133" s="255"/>
      <c r="L133" s="223"/>
    </row>
    <row r="134" spans="2:12" x14ac:dyDescent="0.3">
      <c r="B134" s="255"/>
      <c r="L134" s="223"/>
    </row>
    <row r="135" spans="2:12" x14ac:dyDescent="0.3">
      <c r="B135" s="255"/>
      <c r="L135" s="223"/>
    </row>
    <row r="136" spans="2:12" x14ac:dyDescent="0.3">
      <c r="B136" s="255"/>
      <c r="L136" s="223"/>
    </row>
    <row r="137" spans="2:12" x14ac:dyDescent="0.3">
      <c r="B137" s="256"/>
      <c r="C137" s="233"/>
      <c r="D137" s="193"/>
      <c r="F137" s="228"/>
      <c r="H137" s="229"/>
      <c r="I137" s="257"/>
      <c r="L137" s="258"/>
    </row>
    <row r="138" spans="2:12" x14ac:dyDescent="0.3">
      <c r="B138" s="255"/>
      <c r="L138" s="223"/>
    </row>
    <row r="139" spans="2:12" x14ac:dyDescent="0.3">
      <c r="B139" s="255"/>
      <c r="L139" s="223"/>
    </row>
    <row r="140" spans="2:12" x14ac:dyDescent="0.3">
      <c r="B140" s="255"/>
      <c r="L140" s="223"/>
    </row>
    <row r="141" spans="2:12" x14ac:dyDescent="0.3">
      <c r="B141" s="255"/>
      <c r="L141" s="223"/>
    </row>
    <row r="142" spans="2:12" x14ac:dyDescent="0.3">
      <c r="B142" s="255"/>
      <c r="L142" s="223"/>
    </row>
    <row r="143" spans="2:12" x14ac:dyDescent="0.3">
      <c r="B143" s="255"/>
      <c r="L143" s="223"/>
    </row>
    <row r="144" spans="2:12" x14ac:dyDescent="0.3">
      <c r="B144" s="255"/>
      <c r="L144" s="223"/>
    </row>
    <row r="145" spans="2:12" x14ac:dyDescent="0.3">
      <c r="B145" s="255"/>
      <c r="L145" s="223"/>
    </row>
    <row r="146" spans="2:12" x14ac:dyDescent="0.3">
      <c r="B146" s="255"/>
      <c r="L146" s="223"/>
    </row>
    <row r="147" spans="2:12" x14ac:dyDescent="0.3">
      <c r="B147" s="255"/>
      <c r="L147" s="223"/>
    </row>
    <row r="148" spans="2:12" x14ac:dyDescent="0.3">
      <c r="B148" s="255"/>
      <c r="L148" s="223"/>
    </row>
    <row r="149" spans="2:12" x14ac:dyDescent="0.3">
      <c r="B149" s="255"/>
      <c r="L149" s="223"/>
    </row>
    <row r="150" spans="2:12" x14ac:dyDescent="0.3">
      <c r="B150" s="255"/>
      <c r="L150" s="223"/>
    </row>
    <row r="151" spans="2:12" x14ac:dyDescent="0.3">
      <c r="B151" s="255"/>
      <c r="L151" s="223"/>
    </row>
    <row r="152" spans="2:12" x14ac:dyDescent="0.3">
      <c r="B152" s="255"/>
      <c r="L152" s="223"/>
    </row>
    <row r="153" spans="2:12" x14ac:dyDescent="0.3">
      <c r="B153" s="255"/>
      <c r="L153" s="223"/>
    </row>
    <row r="154" spans="2:12" x14ac:dyDescent="0.3">
      <c r="B154" s="255"/>
      <c r="L154" s="223"/>
    </row>
    <row r="155" spans="2:12" x14ac:dyDescent="0.3">
      <c r="B155" s="255"/>
      <c r="L155" s="223"/>
    </row>
    <row r="156" spans="2:12" x14ac:dyDescent="0.3">
      <c r="B156" s="255"/>
      <c r="L156" s="223"/>
    </row>
    <row r="157" spans="2:12" x14ac:dyDescent="0.3">
      <c r="B157" s="255"/>
      <c r="L157" s="223"/>
    </row>
    <row r="158" spans="2:12" x14ac:dyDescent="0.3">
      <c r="B158" s="255"/>
      <c r="L158" s="223"/>
    </row>
    <row r="159" spans="2:12" x14ac:dyDescent="0.3">
      <c r="B159" s="255"/>
      <c r="L159" s="223"/>
    </row>
    <row r="160" spans="2:12" x14ac:dyDescent="0.3">
      <c r="B160" s="255"/>
      <c r="L160" s="223"/>
    </row>
    <row r="161" spans="2:12" x14ac:dyDescent="0.3">
      <c r="B161" s="255"/>
      <c r="L161" s="223"/>
    </row>
    <row r="162" spans="2:12" x14ac:dyDescent="0.3">
      <c r="B162" s="255"/>
      <c r="L162" s="223"/>
    </row>
    <row r="163" spans="2:12" x14ac:dyDescent="0.3">
      <c r="B163" s="255"/>
      <c r="L163" s="223"/>
    </row>
    <row r="164" spans="2:12" x14ac:dyDescent="0.3">
      <c r="B164" s="255"/>
      <c r="L164" s="223"/>
    </row>
    <row r="165" spans="2:12" x14ac:dyDescent="0.3">
      <c r="B165" s="255"/>
      <c r="L165" s="223"/>
    </row>
    <row r="166" spans="2:12" x14ac:dyDescent="0.3">
      <c r="B166" s="255"/>
      <c r="L166" s="223"/>
    </row>
    <row r="167" spans="2:12" x14ac:dyDescent="0.3">
      <c r="B167" s="255"/>
      <c r="L167" s="223"/>
    </row>
    <row r="168" spans="2:12" x14ac:dyDescent="0.3">
      <c r="B168" s="255"/>
      <c r="L168" s="223"/>
    </row>
    <row r="169" spans="2:12" x14ac:dyDescent="0.3">
      <c r="B169" s="255"/>
      <c r="L169" s="223"/>
    </row>
    <row r="170" spans="2:12" x14ac:dyDescent="0.3">
      <c r="B170" s="255"/>
      <c r="L170" s="223"/>
    </row>
    <row r="171" spans="2:12" x14ac:dyDescent="0.3">
      <c r="B171" s="255"/>
      <c r="L171" s="223"/>
    </row>
    <row r="172" spans="2:12" x14ac:dyDescent="0.3">
      <c r="B172" s="255"/>
      <c r="L172" s="223"/>
    </row>
    <row r="173" spans="2:12" x14ac:dyDescent="0.3">
      <c r="B173" s="255"/>
      <c r="L173" s="223"/>
    </row>
    <row r="174" spans="2:12" x14ac:dyDescent="0.3">
      <c r="B174" s="255"/>
      <c r="L174" s="223"/>
    </row>
    <row r="175" spans="2:12" x14ac:dyDescent="0.3">
      <c r="B175" s="255"/>
      <c r="L175" s="223"/>
    </row>
    <row r="176" spans="2:12" x14ac:dyDescent="0.3">
      <c r="B176" s="255"/>
      <c r="L176" s="223"/>
    </row>
    <row r="177" spans="2:12" x14ac:dyDescent="0.3">
      <c r="B177" s="255"/>
      <c r="L177" s="223"/>
    </row>
    <row r="178" spans="2:12" x14ac:dyDescent="0.3">
      <c r="B178" s="255"/>
      <c r="L178" s="223"/>
    </row>
    <row r="179" spans="2:12" x14ac:dyDescent="0.3">
      <c r="B179" s="255"/>
      <c r="L179" s="223"/>
    </row>
    <row r="180" spans="2:12" x14ac:dyDescent="0.3">
      <c r="B180" s="255"/>
      <c r="L180" s="223"/>
    </row>
    <row r="181" spans="2:12" x14ac:dyDescent="0.3">
      <c r="B181" s="255"/>
      <c r="L181" s="223"/>
    </row>
    <row r="182" spans="2:12" x14ac:dyDescent="0.3">
      <c r="B182" s="255"/>
      <c r="L182" s="223"/>
    </row>
    <row r="183" spans="2:12" x14ac:dyDescent="0.3">
      <c r="B183" s="255"/>
      <c r="L183" s="223"/>
    </row>
    <row r="184" spans="2:12" x14ac:dyDescent="0.3">
      <c r="B184" s="255"/>
      <c r="L184" s="223"/>
    </row>
    <row r="185" spans="2:12" x14ac:dyDescent="0.3">
      <c r="B185" s="255"/>
      <c r="L185" s="223"/>
    </row>
    <row r="186" spans="2:12" x14ac:dyDescent="0.3">
      <c r="B186" s="255"/>
      <c r="L186" s="223"/>
    </row>
    <row r="187" spans="2:12" x14ac:dyDescent="0.3">
      <c r="B187" s="255"/>
      <c r="L187" s="223"/>
    </row>
    <row r="188" spans="2:12" x14ac:dyDescent="0.3">
      <c r="B188" s="255"/>
      <c r="L188" s="223"/>
    </row>
    <row r="189" spans="2:12" x14ac:dyDescent="0.3">
      <c r="B189" s="255"/>
      <c r="L189" s="223"/>
    </row>
    <row r="190" spans="2:12" x14ac:dyDescent="0.3">
      <c r="B190" s="255"/>
      <c r="L190" s="223"/>
    </row>
    <row r="191" spans="2:12" x14ac:dyDescent="0.3">
      <c r="B191" s="255"/>
      <c r="L191" s="223"/>
    </row>
    <row r="192" spans="2:12" x14ac:dyDescent="0.3">
      <c r="B192" s="255"/>
      <c r="L192" s="223"/>
    </row>
    <row r="193" spans="2:12" x14ac:dyDescent="0.3">
      <c r="B193" s="255"/>
      <c r="L193" s="223"/>
    </row>
    <row r="194" spans="2:12" x14ac:dyDescent="0.3">
      <c r="B194" s="255"/>
      <c r="L194" s="223"/>
    </row>
    <row r="195" spans="2:12" x14ac:dyDescent="0.3">
      <c r="B195" s="255"/>
      <c r="L195" s="223"/>
    </row>
    <row r="196" spans="2:12" x14ac:dyDescent="0.3">
      <c r="B196" s="255"/>
      <c r="L196" s="223"/>
    </row>
    <row r="197" spans="2:12" x14ac:dyDescent="0.3">
      <c r="B197" s="255"/>
      <c r="L197" s="223"/>
    </row>
    <row r="198" spans="2:12" x14ac:dyDescent="0.3">
      <c r="B198" s="255"/>
      <c r="L198" s="223"/>
    </row>
    <row r="199" spans="2:12" x14ac:dyDescent="0.3">
      <c r="B199" s="255"/>
      <c r="L199" s="223"/>
    </row>
    <row r="200" spans="2:12" x14ac:dyDescent="0.3">
      <c r="B200" s="255"/>
      <c r="L200" s="223"/>
    </row>
    <row r="201" spans="2:12" x14ac:dyDescent="0.3">
      <c r="B201" s="255"/>
      <c r="L201" s="223"/>
    </row>
    <row r="202" spans="2:12" x14ac:dyDescent="0.3">
      <c r="B202" s="255"/>
      <c r="L202" s="223"/>
    </row>
    <row r="203" spans="2:12" x14ac:dyDescent="0.3">
      <c r="B203" s="255"/>
      <c r="L203" s="223"/>
    </row>
    <row r="204" spans="2:12" x14ac:dyDescent="0.3">
      <c r="B204" s="255"/>
      <c r="L204" s="223"/>
    </row>
    <row r="205" spans="2:12" x14ac:dyDescent="0.3">
      <c r="B205" s="255"/>
      <c r="L205" s="223"/>
    </row>
    <row r="206" spans="2:12" x14ac:dyDescent="0.3">
      <c r="B206" s="255"/>
      <c r="L206" s="223"/>
    </row>
    <row r="207" spans="2:12" x14ac:dyDescent="0.3">
      <c r="B207" s="255"/>
      <c r="L207" s="223"/>
    </row>
    <row r="208" spans="2:12" x14ac:dyDescent="0.3">
      <c r="B208" s="255"/>
      <c r="L208" s="223"/>
    </row>
    <row r="209" spans="2:12" x14ac:dyDescent="0.3">
      <c r="B209" s="255"/>
      <c r="L209" s="223"/>
    </row>
    <row r="210" spans="2:12" x14ac:dyDescent="0.3">
      <c r="B210" s="255"/>
      <c r="L210" s="223"/>
    </row>
    <row r="211" spans="2:12" x14ac:dyDescent="0.3">
      <c r="B211" s="255"/>
      <c r="L211" s="223"/>
    </row>
    <row r="212" spans="2:12" x14ac:dyDescent="0.3">
      <c r="B212" s="255"/>
      <c r="L212" s="223"/>
    </row>
    <row r="213" spans="2:12" x14ac:dyDescent="0.3">
      <c r="B213" s="255"/>
      <c r="L213" s="223"/>
    </row>
    <row r="214" spans="2:12" x14ac:dyDescent="0.3">
      <c r="B214" s="255"/>
      <c r="L214" s="223"/>
    </row>
    <row r="215" spans="2:12" x14ac:dyDescent="0.3">
      <c r="B215" s="255"/>
      <c r="L215" s="223"/>
    </row>
    <row r="216" spans="2:12" x14ac:dyDescent="0.3">
      <c r="B216" s="255"/>
      <c r="L216" s="223"/>
    </row>
    <row r="217" spans="2:12" x14ac:dyDescent="0.3">
      <c r="B217" s="255"/>
      <c r="L217" s="223"/>
    </row>
    <row r="218" spans="2:12" x14ac:dyDescent="0.3">
      <c r="B218" s="255"/>
      <c r="L218" s="223"/>
    </row>
    <row r="219" spans="2:12" x14ac:dyDescent="0.3">
      <c r="B219" s="255"/>
      <c r="L219" s="223"/>
    </row>
    <row r="220" spans="2:12" x14ac:dyDescent="0.3">
      <c r="B220" s="255"/>
      <c r="L220" s="223"/>
    </row>
    <row r="221" spans="2:12" x14ac:dyDescent="0.3">
      <c r="B221" s="255"/>
      <c r="L221" s="223"/>
    </row>
    <row r="222" spans="2:12" x14ac:dyDescent="0.3">
      <c r="B222" s="255"/>
      <c r="L222" s="223"/>
    </row>
    <row r="223" spans="2:12" x14ac:dyDescent="0.3">
      <c r="B223" s="255"/>
      <c r="L223" s="223"/>
    </row>
    <row r="224" spans="2:12" x14ac:dyDescent="0.3">
      <c r="B224" s="255"/>
      <c r="L224" s="223"/>
    </row>
    <row r="225" spans="2:12" x14ac:dyDescent="0.3">
      <c r="B225" s="255"/>
      <c r="L225" s="223"/>
    </row>
    <row r="226" spans="2:12" x14ac:dyDescent="0.3">
      <c r="B226" s="255"/>
      <c r="L226" s="223"/>
    </row>
    <row r="227" spans="2:12" x14ac:dyDescent="0.3">
      <c r="B227" s="255"/>
      <c r="L227" s="223"/>
    </row>
    <row r="228" spans="2:12" x14ac:dyDescent="0.3">
      <c r="B228" s="255"/>
      <c r="L228" s="223"/>
    </row>
    <row r="229" spans="2:12" x14ac:dyDescent="0.3">
      <c r="B229" s="255"/>
      <c r="L229" s="223"/>
    </row>
    <row r="230" spans="2:12" x14ac:dyDescent="0.3">
      <c r="B230" s="255"/>
      <c r="L230" s="223"/>
    </row>
    <row r="231" spans="2:12" x14ac:dyDescent="0.3">
      <c r="B231" s="255"/>
      <c r="L231" s="223"/>
    </row>
    <row r="232" spans="2:12" x14ac:dyDescent="0.3">
      <c r="B232" s="255"/>
      <c r="L232" s="223"/>
    </row>
    <row r="233" spans="2:12" x14ac:dyDescent="0.3">
      <c r="B233" s="255"/>
      <c r="L233" s="223"/>
    </row>
    <row r="234" spans="2:12" x14ac:dyDescent="0.3">
      <c r="B234" s="255"/>
      <c r="L234" s="223"/>
    </row>
    <row r="235" spans="2:12" x14ac:dyDescent="0.3">
      <c r="B235" s="255"/>
      <c r="L235" s="223"/>
    </row>
    <row r="236" spans="2:12" x14ac:dyDescent="0.3">
      <c r="B236" s="255"/>
      <c r="L236" s="223"/>
    </row>
    <row r="237" spans="2:12" x14ac:dyDescent="0.3">
      <c r="B237" s="255"/>
      <c r="L237" s="223"/>
    </row>
    <row r="238" spans="2:12" x14ac:dyDescent="0.3">
      <c r="B238" s="255"/>
      <c r="L238" s="223"/>
    </row>
    <row r="239" spans="2:12" x14ac:dyDescent="0.3">
      <c r="B239" s="255"/>
      <c r="L239" s="223"/>
    </row>
    <row r="240" spans="2:12" x14ac:dyDescent="0.3">
      <c r="B240" s="255"/>
      <c r="L240" s="223"/>
    </row>
    <row r="241" spans="2:12" x14ac:dyDescent="0.3">
      <c r="B241" s="255"/>
      <c r="L241" s="223"/>
    </row>
    <row r="242" spans="2:12" x14ac:dyDescent="0.3">
      <c r="B242" s="255"/>
      <c r="L242" s="223"/>
    </row>
    <row r="243" spans="2:12" x14ac:dyDescent="0.3">
      <c r="B243" s="255"/>
      <c r="L243" s="223"/>
    </row>
    <row r="244" spans="2:12" x14ac:dyDescent="0.3">
      <c r="B244" s="255"/>
      <c r="L244" s="223"/>
    </row>
    <row r="245" spans="2:12" x14ac:dyDescent="0.3">
      <c r="B245" s="255"/>
      <c r="L245" s="223"/>
    </row>
    <row r="246" spans="2:12" x14ac:dyDescent="0.3">
      <c r="B246" s="255"/>
      <c r="L246" s="223"/>
    </row>
    <row r="247" spans="2:12" x14ac:dyDescent="0.3">
      <c r="B247" s="255"/>
      <c r="L247" s="223"/>
    </row>
    <row r="248" spans="2:12" x14ac:dyDescent="0.3">
      <c r="B248" s="255"/>
      <c r="L248" s="223"/>
    </row>
    <row r="249" spans="2:12" x14ac:dyDescent="0.3">
      <c r="B249" s="255"/>
      <c r="L249" s="223"/>
    </row>
    <row r="250" spans="2:12" x14ac:dyDescent="0.3">
      <c r="B250" s="255"/>
      <c r="L250" s="223"/>
    </row>
    <row r="251" spans="2:12" x14ac:dyDescent="0.3">
      <c r="B251" s="255"/>
      <c r="L251" s="223"/>
    </row>
    <row r="252" spans="2:12" x14ac:dyDescent="0.3">
      <c r="B252" s="255"/>
      <c r="L252" s="223"/>
    </row>
    <row r="253" spans="2:12" x14ac:dyDescent="0.3">
      <c r="B253" s="255"/>
      <c r="L253" s="223"/>
    </row>
    <row r="254" spans="2:12" x14ac:dyDescent="0.3">
      <c r="B254" s="255"/>
      <c r="L254" s="223"/>
    </row>
    <row r="255" spans="2:12" x14ac:dyDescent="0.3">
      <c r="B255" s="255"/>
      <c r="L255" s="223"/>
    </row>
    <row r="256" spans="2:12" x14ac:dyDescent="0.3">
      <c r="B256" s="255"/>
      <c r="L256" s="223"/>
    </row>
    <row r="257" spans="2:12" x14ac:dyDescent="0.3">
      <c r="B257" s="255"/>
      <c r="L257" s="223"/>
    </row>
    <row r="258" spans="2:12" x14ac:dyDescent="0.3">
      <c r="B258" s="255"/>
      <c r="L258" s="223"/>
    </row>
    <row r="259" spans="2:12" x14ac:dyDescent="0.3">
      <c r="B259" s="255"/>
      <c r="L259" s="223"/>
    </row>
    <row r="260" spans="2:12" x14ac:dyDescent="0.3">
      <c r="B260" s="255"/>
      <c r="L260" s="223"/>
    </row>
  </sheetData>
  <sheetProtection algorithmName="SHA-512" hashValue="2qSl+vBGsdjYj/ksn+Kh2H7eAVceQytiSYj11NSVOT6V4H75gNlu9gFa6yWAy2sGTtD1sjrWUmR8djDW6hUztg==" saltValue="a07IMX3Y4MrLifSdAmoYLA==" spinCount="100000" sheet="1" sort="0" autoFilter="0" pivotTables="0"/>
  <autoFilter ref="A10:L60" xr:uid="{00000000-0009-0000-0000-00000300000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60"/>
  <sheetViews>
    <sheetView topLeftCell="A3" zoomScaleNormal="100" workbookViewId="0">
      <selection activeCell="B7" sqref="B7"/>
    </sheetView>
  </sheetViews>
  <sheetFormatPr baseColWidth="10" defaultRowHeight="13.5" x14ac:dyDescent="0.3"/>
  <cols>
    <col min="1" max="1" width="3.5703125" style="201" customWidth="1"/>
    <col min="2" max="2" width="9.28515625" style="176" customWidth="1"/>
    <col min="3" max="3" width="7.28515625" style="175" customWidth="1"/>
    <col min="4" max="4" width="11.5703125" style="176" customWidth="1"/>
    <col min="5" max="5" width="6.85546875" style="195" customWidth="1"/>
    <col min="6" max="6" width="6.140625" style="225" customWidth="1"/>
    <col min="7" max="7" width="4.140625" style="179" customWidth="1"/>
    <col min="8" max="8" width="8.7109375" style="181" customWidth="1"/>
    <col min="9" max="9" width="8.7109375" style="180" customWidth="1"/>
    <col min="10" max="10" width="8.7109375" style="179" customWidth="1"/>
    <col min="11" max="11" width="8.7109375" style="181" customWidth="1"/>
    <col min="12" max="12" width="8.7109375" style="182" customWidth="1"/>
    <col min="13" max="13" width="8.7109375" style="181" customWidth="1"/>
    <col min="14" max="14" width="8.7109375" style="182" customWidth="1"/>
    <col min="15" max="15" width="8.7109375" style="185" customWidth="1"/>
    <col min="16" max="16" width="8.7109375" style="182" customWidth="1"/>
    <col min="17" max="17" width="8.7109375" style="185" customWidth="1"/>
    <col min="18" max="18" width="8.7109375" style="182" customWidth="1"/>
    <col min="19" max="19" width="8.7109375" style="183" customWidth="1"/>
    <col min="20" max="20" width="8.7109375" style="182" customWidth="1"/>
    <col min="21" max="21" width="8.7109375" style="181" customWidth="1"/>
    <col min="22" max="22" width="8.7109375" style="185" customWidth="1"/>
    <col min="23" max="23" width="9.42578125" style="160" customWidth="1"/>
    <col min="24" max="27" width="11.42578125" style="201" hidden="1" customWidth="1"/>
    <col min="28" max="16384" width="11.42578125" style="201"/>
  </cols>
  <sheetData>
    <row r="1" spans="1:27" s="192" customFormat="1" x14ac:dyDescent="0.3">
      <c r="B1" s="193" t="s">
        <v>263</v>
      </c>
      <c r="C1" s="194"/>
      <c r="D1" s="193"/>
      <c r="E1" s="195"/>
      <c r="F1" s="195"/>
      <c r="H1" s="183"/>
      <c r="I1" s="196"/>
      <c r="K1" s="183"/>
      <c r="L1" s="185"/>
      <c r="M1" s="183"/>
      <c r="N1" s="185"/>
      <c r="O1" s="185"/>
      <c r="P1" s="185"/>
      <c r="Q1" s="185"/>
      <c r="R1" s="185"/>
      <c r="S1" s="183"/>
      <c r="T1" s="185"/>
      <c r="U1" s="183"/>
      <c r="V1" s="185"/>
      <c r="W1" s="153"/>
    </row>
    <row r="2" spans="1:27" s="192" customFormat="1" x14ac:dyDescent="0.3">
      <c r="B2" s="197">
        <v>44454</v>
      </c>
      <c r="C2" s="198"/>
      <c r="D2" s="193"/>
      <c r="E2" s="195"/>
      <c r="F2" s="195"/>
      <c r="H2" s="183"/>
      <c r="I2" s="199"/>
      <c r="K2" s="183"/>
      <c r="L2" s="185"/>
      <c r="M2" s="183"/>
      <c r="N2" s="185"/>
      <c r="O2" s="185"/>
      <c r="P2" s="185"/>
      <c r="Q2" s="185"/>
      <c r="R2" s="185"/>
      <c r="S2" s="183"/>
      <c r="T2" s="185"/>
      <c r="U2" s="183"/>
      <c r="V2" s="185"/>
      <c r="W2" s="153"/>
    </row>
    <row r="3" spans="1:27" s="192" customFormat="1" x14ac:dyDescent="0.3">
      <c r="B3" s="200"/>
      <c r="C3" s="198"/>
      <c r="D3" s="193"/>
      <c r="E3" s="195"/>
      <c r="F3" s="195"/>
      <c r="H3" s="183"/>
      <c r="I3" s="199"/>
      <c r="K3" s="183"/>
      <c r="L3" s="185"/>
      <c r="M3" s="183"/>
      <c r="N3" s="185"/>
      <c r="O3" s="185"/>
      <c r="P3" s="185"/>
      <c r="Q3" s="185"/>
      <c r="R3" s="185"/>
      <c r="S3" s="183"/>
      <c r="T3" s="185"/>
      <c r="U3" s="183"/>
      <c r="V3" s="185"/>
      <c r="W3" s="153"/>
    </row>
    <row r="4" spans="1:27" s="192" customFormat="1" ht="14.25" x14ac:dyDescent="0.3">
      <c r="B4" s="200"/>
      <c r="C4" s="198"/>
      <c r="D4" s="193"/>
      <c r="E4" s="195"/>
      <c r="F4" s="195"/>
      <c r="H4" s="183"/>
      <c r="I4" s="199"/>
      <c r="K4" s="183"/>
      <c r="L4" s="185"/>
      <c r="M4" s="183"/>
      <c r="N4" s="185"/>
      <c r="O4" s="185"/>
      <c r="P4" s="185"/>
      <c r="Q4" s="185"/>
      <c r="R4" s="185"/>
      <c r="S4" s="183"/>
      <c r="T4" s="185"/>
      <c r="U4" s="276" t="s">
        <v>44</v>
      </c>
      <c r="V4" s="277"/>
      <c r="W4" s="154" t="s">
        <v>264</v>
      </c>
    </row>
    <row r="5" spans="1:27" ht="14.25" x14ac:dyDescent="0.3">
      <c r="B5" s="196"/>
      <c r="F5" s="202"/>
      <c r="G5" s="203"/>
      <c r="H5" s="272" t="s">
        <v>5</v>
      </c>
      <c r="I5" s="274"/>
      <c r="J5" s="275"/>
      <c r="K5" s="278" t="s">
        <v>6</v>
      </c>
      <c r="L5" s="279"/>
      <c r="M5" s="278" t="s">
        <v>7</v>
      </c>
      <c r="N5" s="279"/>
      <c r="O5" s="278" t="s">
        <v>153</v>
      </c>
      <c r="P5" s="284"/>
      <c r="Q5" s="278" t="s">
        <v>93</v>
      </c>
      <c r="R5" s="284"/>
      <c r="S5" s="282" t="s">
        <v>29</v>
      </c>
      <c r="T5" s="283"/>
      <c r="U5" s="280" t="s">
        <v>45</v>
      </c>
      <c r="V5" s="281"/>
      <c r="W5" s="155" t="s">
        <v>265</v>
      </c>
      <c r="X5" s="204"/>
      <c r="Y5" s="204"/>
    </row>
    <row r="6" spans="1:27" x14ac:dyDescent="0.3">
      <c r="B6" s="196"/>
      <c r="C6" s="205"/>
      <c r="E6" s="205" t="s">
        <v>37</v>
      </c>
      <c r="F6" s="193"/>
      <c r="G6" s="206">
        <f t="shared" ref="G6:W6" si="0">+SUBTOTAL(101,G11:G10003)</f>
        <v>228.16</v>
      </c>
      <c r="H6" s="207">
        <f t="shared" si="0"/>
        <v>337.05800000000005</v>
      </c>
      <c r="I6" s="208">
        <f t="shared" si="0"/>
        <v>49.777179999999987</v>
      </c>
      <c r="J6" s="209">
        <f t="shared" si="0"/>
        <v>4.18</v>
      </c>
      <c r="K6" s="207">
        <f t="shared" si="0"/>
        <v>10.865999999999994</v>
      </c>
      <c r="L6" s="206">
        <f t="shared" si="0"/>
        <v>38.115700000000004</v>
      </c>
      <c r="M6" s="210">
        <f t="shared" si="0"/>
        <v>7.8720000000000026</v>
      </c>
      <c r="N6" s="206">
        <f t="shared" si="0"/>
        <v>31.48518</v>
      </c>
      <c r="O6" s="210">
        <f>+SUBTOTAL(101,O11:O10003)</f>
        <v>25.900000000000006</v>
      </c>
      <c r="P6" s="206">
        <f>+SUBTOTAL(101,P11:P10003)</f>
        <v>28.101300000000002</v>
      </c>
      <c r="Q6" s="210">
        <f t="shared" si="0"/>
        <v>-0.19800000000000001</v>
      </c>
      <c r="R6" s="206">
        <f t="shared" si="0"/>
        <v>36.879999999999988</v>
      </c>
      <c r="S6" s="207">
        <f>+SUBTOTAL(101,S11:S10003)</f>
        <v>-1.3780000000000001</v>
      </c>
      <c r="T6" s="209">
        <f>+SUBTOTAL(101,T11:T10003)</f>
        <v>24.474080000000004</v>
      </c>
      <c r="U6" s="207">
        <f>+SUBTOTAL(101,U11:U10003)</f>
        <v>-7.2460000000000004</v>
      </c>
      <c r="V6" s="207">
        <f>+SUBTOTAL(101,V11:V10003)</f>
        <v>15.027652000000005</v>
      </c>
      <c r="W6" s="156">
        <f t="shared" si="0"/>
        <v>174.648</v>
      </c>
      <c r="X6" s="204"/>
      <c r="Y6" s="204"/>
    </row>
    <row r="7" spans="1:27" x14ac:dyDescent="0.3">
      <c r="B7" s="196"/>
      <c r="C7" s="205"/>
      <c r="E7" s="205" t="s">
        <v>32</v>
      </c>
      <c r="F7" s="193"/>
      <c r="G7" s="206">
        <f t="shared" ref="G7:W7" si="1">+SUBTOTAL(102,G11:G1002)</f>
        <v>50</v>
      </c>
      <c r="H7" s="208">
        <f t="shared" si="1"/>
        <v>50</v>
      </c>
      <c r="I7" s="208">
        <f t="shared" si="1"/>
        <v>50</v>
      </c>
      <c r="J7" s="206">
        <f t="shared" si="1"/>
        <v>50</v>
      </c>
      <c r="K7" s="208">
        <f t="shared" si="1"/>
        <v>50</v>
      </c>
      <c r="L7" s="206">
        <f t="shared" si="1"/>
        <v>50</v>
      </c>
      <c r="M7" s="208">
        <f t="shared" si="1"/>
        <v>50</v>
      </c>
      <c r="N7" s="206">
        <f t="shared" si="1"/>
        <v>50</v>
      </c>
      <c r="O7" s="210">
        <f>+SUBTOTAL(102,O11:O1002)</f>
        <v>50</v>
      </c>
      <c r="P7" s="206">
        <f>+SUBTOTAL(102,P11:P1002)</f>
        <v>50</v>
      </c>
      <c r="Q7" s="208">
        <f>+SUBTOTAL(102,Q11:Q1002)</f>
        <v>50</v>
      </c>
      <c r="R7" s="206">
        <f>+SUBTOTAL(102,R11:R1002)</f>
        <v>50</v>
      </c>
      <c r="S7" s="208">
        <f>+SUBTOTAL(102,S11:S10003)</f>
        <v>50</v>
      </c>
      <c r="T7" s="206">
        <f>+SUBTOTAL(102,T11:T10003)</f>
        <v>50</v>
      </c>
      <c r="U7" s="208">
        <f t="shared" si="1"/>
        <v>50</v>
      </c>
      <c r="V7" s="208">
        <f t="shared" si="1"/>
        <v>50</v>
      </c>
      <c r="W7" s="157">
        <f t="shared" si="1"/>
        <v>50</v>
      </c>
      <c r="X7" s="204"/>
      <c r="Y7" s="204"/>
    </row>
    <row r="8" spans="1:27" x14ac:dyDescent="0.3">
      <c r="B8" s="196"/>
      <c r="C8" s="205"/>
      <c r="E8" s="205" t="s">
        <v>18</v>
      </c>
      <c r="F8" s="193"/>
      <c r="G8" s="206">
        <f t="shared" ref="G8:W8" si="2">+SUBTOTAL(105,G11:G10003)</f>
        <v>32</v>
      </c>
      <c r="H8" s="207">
        <f t="shared" si="2"/>
        <v>14.1</v>
      </c>
      <c r="I8" s="208">
        <f t="shared" si="2"/>
        <v>31.995000000000001</v>
      </c>
      <c r="J8" s="206">
        <f t="shared" si="2"/>
        <v>1</v>
      </c>
      <c r="K8" s="207">
        <f t="shared" si="2"/>
        <v>2.4</v>
      </c>
      <c r="L8" s="206">
        <f t="shared" si="2"/>
        <v>26.228000000000002</v>
      </c>
      <c r="M8" s="210">
        <f t="shared" si="2"/>
        <v>2</v>
      </c>
      <c r="N8" s="206">
        <f t="shared" si="2"/>
        <v>20.934999999999999</v>
      </c>
      <c r="O8" s="210">
        <f t="shared" ref="O8:T8" si="3">+SUBTOTAL(105,O11:O10003)</f>
        <v>8.3000000000000007</v>
      </c>
      <c r="P8" s="206">
        <f t="shared" si="3"/>
        <v>18.248999999999999</v>
      </c>
      <c r="Q8" s="210">
        <f t="shared" si="3"/>
        <v>-0.5</v>
      </c>
      <c r="R8" s="206">
        <f t="shared" si="3"/>
        <v>27.7</v>
      </c>
      <c r="S8" s="207">
        <f t="shared" si="3"/>
        <v>-9.1</v>
      </c>
      <c r="T8" s="209">
        <f t="shared" si="3"/>
        <v>11.9</v>
      </c>
      <c r="U8" s="207">
        <f t="shared" si="2"/>
        <v>-18.600000000000001</v>
      </c>
      <c r="V8" s="207">
        <f t="shared" si="2"/>
        <v>5.1479999999999997</v>
      </c>
      <c r="W8" s="156">
        <f t="shared" si="2"/>
        <v>104.5</v>
      </c>
      <c r="X8" s="204"/>
      <c r="Y8" s="204"/>
    </row>
    <row r="9" spans="1:27" x14ac:dyDescent="0.3">
      <c r="C9" s="205"/>
      <c r="E9" s="205" t="s">
        <v>19</v>
      </c>
      <c r="F9" s="193"/>
      <c r="G9" s="206">
        <f t="shared" ref="G9:W9" si="4">+SUBTOTAL(104,G11:G10003)</f>
        <v>305</v>
      </c>
      <c r="H9" s="207">
        <f t="shared" si="4"/>
        <v>627.6</v>
      </c>
      <c r="I9" s="208">
        <f t="shared" si="4"/>
        <v>67.730999999999995</v>
      </c>
      <c r="J9" s="206">
        <f t="shared" si="4"/>
        <v>9</v>
      </c>
      <c r="K9" s="207">
        <f t="shared" si="4"/>
        <v>19.100000000000001</v>
      </c>
      <c r="L9" s="206">
        <f t="shared" si="4"/>
        <v>50.685000000000002</v>
      </c>
      <c r="M9" s="210">
        <f t="shared" si="4"/>
        <v>14.8</v>
      </c>
      <c r="N9" s="206">
        <f t="shared" si="4"/>
        <v>43.058999999999997</v>
      </c>
      <c r="O9" s="210">
        <f t="shared" ref="O9:T9" si="5">+SUBTOTAL(104,O11:O10003)</f>
        <v>41.6</v>
      </c>
      <c r="P9" s="206">
        <f t="shared" si="5"/>
        <v>39.152999999999999</v>
      </c>
      <c r="Q9" s="210">
        <f t="shared" si="5"/>
        <v>0.15</v>
      </c>
      <c r="R9" s="206">
        <f t="shared" si="5"/>
        <v>47.2</v>
      </c>
      <c r="S9" s="207">
        <f t="shared" si="5"/>
        <v>8.1</v>
      </c>
      <c r="T9" s="209">
        <f t="shared" si="5"/>
        <v>39.298000000000002</v>
      </c>
      <c r="U9" s="207">
        <f t="shared" si="4"/>
        <v>3.8</v>
      </c>
      <c r="V9" s="207">
        <f t="shared" si="4"/>
        <v>30.72</v>
      </c>
      <c r="W9" s="156">
        <f t="shared" si="4"/>
        <v>321.5</v>
      </c>
      <c r="X9" s="204"/>
      <c r="Y9" s="204"/>
    </row>
    <row r="10" spans="1:27" s="211" customFormat="1" x14ac:dyDescent="0.3">
      <c r="A10" s="211" t="s">
        <v>43</v>
      </c>
      <c r="B10" s="212" t="s">
        <v>41</v>
      </c>
      <c r="C10" s="213" t="s">
        <v>40</v>
      </c>
      <c r="D10" s="212" t="s">
        <v>42</v>
      </c>
      <c r="E10" s="200" t="s">
        <v>8</v>
      </c>
      <c r="F10" s="214" t="s">
        <v>9</v>
      </c>
      <c r="G10" s="215" t="s">
        <v>10</v>
      </c>
      <c r="H10" s="216" t="s">
        <v>21</v>
      </c>
      <c r="I10" s="217" t="s">
        <v>22</v>
      </c>
      <c r="J10" s="218" t="s">
        <v>23</v>
      </c>
      <c r="K10" s="216" t="s">
        <v>24</v>
      </c>
      <c r="L10" s="219" t="s">
        <v>25</v>
      </c>
      <c r="M10" s="216" t="s">
        <v>26</v>
      </c>
      <c r="N10" s="219" t="s">
        <v>27</v>
      </c>
      <c r="O10" s="216" t="s">
        <v>154</v>
      </c>
      <c r="P10" s="219" t="s">
        <v>155</v>
      </c>
      <c r="Q10" s="28" t="s">
        <v>89</v>
      </c>
      <c r="R10" s="29" t="s">
        <v>90</v>
      </c>
      <c r="S10" s="220" t="s">
        <v>35</v>
      </c>
      <c r="T10" s="219" t="s">
        <v>36</v>
      </c>
      <c r="U10" s="216" t="s">
        <v>30</v>
      </c>
      <c r="V10" s="221" t="s">
        <v>31</v>
      </c>
      <c r="W10" s="158" t="s">
        <v>28</v>
      </c>
      <c r="X10" s="222" t="s">
        <v>344</v>
      </c>
      <c r="Y10" s="211" t="s">
        <v>345</v>
      </c>
      <c r="Z10" s="211" t="s">
        <v>64</v>
      </c>
    </row>
    <row r="11" spans="1:27" x14ac:dyDescent="0.3">
      <c r="A11" s="201">
        <v>1</v>
      </c>
      <c r="B11" s="174">
        <v>3600001</v>
      </c>
      <c r="C11" s="175">
        <v>111436</v>
      </c>
      <c r="D11" s="176" t="s">
        <v>428</v>
      </c>
      <c r="E11" s="177">
        <v>42583</v>
      </c>
      <c r="F11" s="178">
        <v>44166</v>
      </c>
      <c r="G11" s="179">
        <v>222</v>
      </c>
      <c r="H11" s="180">
        <v>252.9</v>
      </c>
      <c r="I11" s="180">
        <v>45.889000000000003</v>
      </c>
      <c r="J11" s="179">
        <v>3</v>
      </c>
      <c r="K11" s="181">
        <v>16.5</v>
      </c>
      <c r="L11" s="182">
        <v>41.124000000000002</v>
      </c>
      <c r="M11" s="181">
        <v>11.4</v>
      </c>
      <c r="N11" s="182">
        <v>33.212000000000003</v>
      </c>
      <c r="O11" s="183">
        <v>33.9</v>
      </c>
      <c r="P11" s="182">
        <v>29.532</v>
      </c>
      <c r="Q11" s="184">
        <v>-0.27</v>
      </c>
      <c r="R11" s="182">
        <v>33.4</v>
      </c>
      <c r="S11" s="183">
        <v>-3.3</v>
      </c>
      <c r="T11" s="182">
        <v>18.3</v>
      </c>
      <c r="U11" s="181">
        <v>-5.7</v>
      </c>
      <c r="V11" s="185">
        <v>10.065</v>
      </c>
      <c r="W11" s="159">
        <v>321.5</v>
      </c>
      <c r="X11" s="201">
        <v>749</v>
      </c>
      <c r="Y11" s="223" t="str">
        <f>+LOOKUP(B11,COD_FIN!$C$9:$C$70,COD_FIN!$B$9:$B$70)</f>
        <v>MOS</v>
      </c>
      <c r="Z11" s="181">
        <f>+(4.38*K11+3.166*M11-0.007*H11-2.14*S11+2.886*U11-12.04*Q11)*3.2</f>
        <v>321.45503999999994</v>
      </c>
      <c r="AA11" s="180"/>
    </row>
    <row r="12" spans="1:27" x14ac:dyDescent="0.3">
      <c r="A12" s="201">
        <f>A11+1</f>
        <v>2</v>
      </c>
      <c r="B12" s="174">
        <v>3600001</v>
      </c>
      <c r="C12" s="175">
        <v>102340</v>
      </c>
      <c r="D12" s="176" t="s">
        <v>260</v>
      </c>
      <c r="E12" s="177">
        <v>40878</v>
      </c>
      <c r="F12" s="178">
        <v>44287</v>
      </c>
      <c r="G12" s="179">
        <v>103</v>
      </c>
      <c r="H12" s="180">
        <v>412</v>
      </c>
      <c r="I12" s="180">
        <v>57.345999999999997</v>
      </c>
      <c r="J12" s="179">
        <v>8</v>
      </c>
      <c r="K12" s="181">
        <v>16.5</v>
      </c>
      <c r="L12" s="182">
        <v>47.432000000000002</v>
      </c>
      <c r="M12" s="181">
        <v>7.9</v>
      </c>
      <c r="N12" s="182">
        <v>40.494999999999997</v>
      </c>
      <c r="O12" s="183">
        <v>32.799999999999997</v>
      </c>
      <c r="P12" s="182">
        <v>36.756999999999998</v>
      </c>
      <c r="Q12" s="184">
        <v>-0.22</v>
      </c>
      <c r="R12" s="182">
        <v>42.4</v>
      </c>
      <c r="S12" s="183">
        <v>-0.2</v>
      </c>
      <c r="T12" s="182">
        <v>32.6</v>
      </c>
      <c r="U12" s="181">
        <v>0.9</v>
      </c>
      <c r="V12" s="185">
        <v>22.56</v>
      </c>
      <c r="W12" s="159">
        <v>320.2</v>
      </c>
      <c r="X12" s="201">
        <v>453</v>
      </c>
      <c r="Y12" s="223" t="str">
        <f>+LOOKUP(B12,COD_FIN!$C$9:$C$70,COD_FIN!$B$9:$B$70)</f>
        <v>MOS</v>
      </c>
      <c r="Z12" s="181">
        <f t="shared" ref="Z12:Z60" si="6">+(4.38*K12+3.166*M12-0.007*H12-2.14*S12+2.886*U12-12.04*Q12)*3.2</f>
        <v>320.22911999999997</v>
      </c>
      <c r="AA12" s="180"/>
    </row>
    <row r="13" spans="1:27" x14ac:dyDescent="0.3">
      <c r="A13" s="201">
        <f t="shared" ref="A13:A60" si="7">A12+1</f>
        <v>3</v>
      </c>
      <c r="B13" s="174">
        <v>3600001</v>
      </c>
      <c r="C13" s="175">
        <v>101940</v>
      </c>
      <c r="D13" s="176" t="s">
        <v>260</v>
      </c>
      <c r="E13" s="177">
        <v>40817</v>
      </c>
      <c r="F13" s="178">
        <v>44228</v>
      </c>
      <c r="G13" s="179">
        <v>163</v>
      </c>
      <c r="H13" s="180">
        <v>526.79999999999995</v>
      </c>
      <c r="I13" s="180">
        <v>59.616</v>
      </c>
      <c r="J13" s="179">
        <v>8</v>
      </c>
      <c r="K13" s="181">
        <v>13.1</v>
      </c>
      <c r="L13" s="182">
        <v>50.685000000000002</v>
      </c>
      <c r="M13" s="181">
        <v>9.3000000000000007</v>
      </c>
      <c r="N13" s="182">
        <v>43.058999999999997</v>
      </c>
      <c r="O13" s="183">
        <v>36.700000000000003</v>
      </c>
      <c r="P13" s="182">
        <v>39.152999999999999</v>
      </c>
      <c r="Q13" s="184">
        <v>-0.17</v>
      </c>
      <c r="R13" s="182">
        <v>43.4</v>
      </c>
      <c r="S13" s="183">
        <v>-3.1</v>
      </c>
      <c r="T13" s="182">
        <v>34.299999999999997</v>
      </c>
      <c r="U13" s="181">
        <v>1</v>
      </c>
      <c r="V13" s="185">
        <v>24.096</v>
      </c>
      <c r="W13" s="159">
        <v>303</v>
      </c>
      <c r="X13" s="201">
        <v>444</v>
      </c>
      <c r="Y13" s="223" t="str">
        <f>+LOOKUP(B13,COD_FIN!$C$9:$C$70,COD_FIN!$B$9:$B$70)</f>
        <v>MOS</v>
      </c>
      <c r="Z13" s="181">
        <f t="shared" si="6"/>
        <v>303.04320000000001</v>
      </c>
      <c r="AA13" s="180"/>
    </row>
    <row r="14" spans="1:27" x14ac:dyDescent="0.3">
      <c r="A14" s="201">
        <f t="shared" si="7"/>
        <v>4</v>
      </c>
      <c r="B14" s="174">
        <v>3600001</v>
      </c>
      <c r="C14" s="175">
        <v>104612</v>
      </c>
      <c r="D14" s="176" t="s">
        <v>329</v>
      </c>
      <c r="E14" s="177">
        <v>41306</v>
      </c>
      <c r="F14" s="178">
        <v>43983</v>
      </c>
      <c r="G14" s="179">
        <v>305</v>
      </c>
      <c r="H14" s="180">
        <v>423.1</v>
      </c>
      <c r="I14" s="180">
        <v>57.878999999999998</v>
      </c>
      <c r="J14" s="179">
        <v>6</v>
      </c>
      <c r="K14" s="181">
        <v>11.7</v>
      </c>
      <c r="L14" s="182">
        <v>49.231000000000002</v>
      </c>
      <c r="M14" s="181">
        <v>13.1</v>
      </c>
      <c r="N14" s="182">
        <v>41.496000000000002</v>
      </c>
      <c r="O14" s="183">
        <v>41</v>
      </c>
      <c r="P14" s="182">
        <v>37.582999999999998</v>
      </c>
      <c r="Q14" s="184">
        <v>-0.21</v>
      </c>
      <c r="R14" s="182">
        <v>43.6</v>
      </c>
      <c r="S14" s="183">
        <v>-1.7</v>
      </c>
      <c r="T14" s="182">
        <v>29.8</v>
      </c>
      <c r="U14" s="181">
        <v>-2.4</v>
      </c>
      <c r="V14" s="185">
        <v>20.532</v>
      </c>
      <c r="W14" s="159">
        <v>284.8</v>
      </c>
      <c r="X14" s="201">
        <v>524</v>
      </c>
      <c r="Y14" s="223" t="str">
        <f>+LOOKUP(B14,COD_FIN!$C$9:$C$70,COD_FIN!$B$9:$B$70)</f>
        <v>MOS</v>
      </c>
      <c r="Z14" s="181">
        <f t="shared" si="6"/>
        <v>284.79648000000003</v>
      </c>
      <c r="AA14" s="180"/>
    </row>
    <row r="15" spans="1:27" x14ac:dyDescent="0.3">
      <c r="A15" s="201">
        <f t="shared" si="7"/>
        <v>5</v>
      </c>
      <c r="B15" s="174">
        <v>106500002</v>
      </c>
      <c r="C15" s="175">
        <v>98081</v>
      </c>
      <c r="D15" s="176" t="s">
        <v>429</v>
      </c>
      <c r="E15" s="177">
        <v>40238</v>
      </c>
      <c r="F15" s="178">
        <v>44197</v>
      </c>
      <c r="G15" s="179">
        <v>115</v>
      </c>
      <c r="H15" s="180">
        <v>350.4</v>
      </c>
      <c r="I15" s="180">
        <v>53.262</v>
      </c>
      <c r="J15" s="179">
        <v>9</v>
      </c>
      <c r="K15" s="181">
        <v>15.3</v>
      </c>
      <c r="L15" s="182">
        <v>44.176000000000002</v>
      </c>
      <c r="M15" s="181">
        <v>9.4</v>
      </c>
      <c r="N15" s="182">
        <v>37.488</v>
      </c>
      <c r="O15" s="183">
        <v>41.1</v>
      </c>
      <c r="P15" s="182">
        <v>33.968000000000004</v>
      </c>
      <c r="Q15" s="184">
        <v>-0.26</v>
      </c>
      <c r="R15" s="182">
        <v>41.8</v>
      </c>
      <c r="S15" s="183">
        <v>-1.4</v>
      </c>
      <c r="T15" s="182">
        <v>34.92</v>
      </c>
      <c r="U15" s="181">
        <v>-4.9000000000000004</v>
      </c>
      <c r="V15" s="185">
        <v>26.73</v>
      </c>
      <c r="W15" s="159">
        <v>276.2</v>
      </c>
      <c r="X15" s="201">
        <v>707</v>
      </c>
      <c r="Y15" s="223" t="str">
        <f>+LOOKUP(B15,COD_FIN!$C$9:$C$70,COD_FIN!$B$9:$B$70)</f>
        <v>GVI</v>
      </c>
      <c r="Z15" s="181">
        <f t="shared" si="6"/>
        <v>276.18111999999996</v>
      </c>
      <c r="AA15" s="180"/>
    </row>
    <row r="16" spans="1:27" x14ac:dyDescent="0.3">
      <c r="A16" s="201">
        <f t="shared" si="7"/>
        <v>6</v>
      </c>
      <c r="B16" s="174">
        <v>2840001</v>
      </c>
      <c r="C16" s="175">
        <v>109358</v>
      </c>
      <c r="D16" s="176" t="s">
        <v>347</v>
      </c>
      <c r="E16" s="177">
        <v>42064</v>
      </c>
      <c r="F16" s="178">
        <v>43739</v>
      </c>
      <c r="G16" s="179">
        <v>305</v>
      </c>
      <c r="H16" s="180">
        <v>261.39999999999998</v>
      </c>
      <c r="I16" s="180">
        <v>56.54</v>
      </c>
      <c r="J16" s="179">
        <v>3</v>
      </c>
      <c r="K16" s="181">
        <v>18.3</v>
      </c>
      <c r="L16" s="182">
        <v>35.68</v>
      </c>
      <c r="M16" s="181">
        <v>7.4</v>
      </c>
      <c r="N16" s="182">
        <v>29.28</v>
      </c>
      <c r="O16" s="183">
        <v>32.9</v>
      </c>
      <c r="P16" s="182">
        <v>26.08</v>
      </c>
      <c r="Q16" s="184">
        <v>-0.43</v>
      </c>
      <c r="R16" s="182">
        <v>39.299999999999997</v>
      </c>
      <c r="S16" s="183">
        <v>-3.3</v>
      </c>
      <c r="T16" s="182">
        <v>31.3</v>
      </c>
      <c r="U16" s="181">
        <v>-9.6</v>
      </c>
      <c r="V16" s="185">
        <v>17.324000000000002</v>
      </c>
      <c r="W16" s="159">
        <v>276.10000000000002</v>
      </c>
      <c r="X16" s="201">
        <v>1465</v>
      </c>
      <c r="Y16" s="223" t="str">
        <f>+LOOKUP(B16,COD_FIN!$C$9:$C$70,COD_FIN!$B$9:$B$70)</f>
        <v>LAP</v>
      </c>
      <c r="Z16" s="181">
        <f t="shared" si="6"/>
        <v>276.11583999999993</v>
      </c>
      <c r="AA16" s="180"/>
    </row>
    <row r="17" spans="1:27" x14ac:dyDescent="0.3">
      <c r="A17" s="201">
        <f t="shared" si="7"/>
        <v>7</v>
      </c>
      <c r="B17" s="174">
        <v>3600001</v>
      </c>
      <c r="C17" s="175">
        <v>114237</v>
      </c>
      <c r="D17" s="176" t="s">
        <v>430</v>
      </c>
      <c r="E17" s="177">
        <v>43252</v>
      </c>
      <c r="F17" s="178">
        <v>44136</v>
      </c>
      <c r="G17" s="179">
        <v>237</v>
      </c>
      <c r="H17" s="180">
        <v>258</v>
      </c>
      <c r="I17" s="180">
        <v>34.026000000000003</v>
      </c>
      <c r="J17" s="179">
        <v>1</v>
      </c>
      <c r="K17" s="181">
        <v>16</v>
      </c>
      <c r="L17" s="182">
        <v>28.38</v>
      </c>
      <c r="M17" s="181">
        <v>9.8000000000000007</v>
      </c>
      <c r="N17" s="182">
        <v>22.446000000000002</v>
      </c>
      <c r="O17" s="183">
        <v>29.4</v>
      </c>
      <c r="P17" s="182">
        <v>19.608000000000001</v>
      </c>
      <c r="Q17" s="184">
        <v>-0.34</v>
      </c>
      <c r="R17" s="182">
        <v>30.5</v>
      </c>
      <c r="S17" s="183">
        <v>-5.4</v>
      </c>
      <c r="T17" s="182">
        <v>12.9</v>
      </c>
      <c r="U17" s="181">
        <v>-11.1</v>
      </c>
      <c r="V17" s="185">
        <v>5.3280000000000003</v>
      </c>
      <c r="W17" s="159">
        <v>265.3</v>
      </c>
      <c r="X17" s="201">
        <v>840</v>
      </c>
      <c r="Y17" s="223" t="str">
        <f>+LOOKUP(B17,COD_FIN!$C$9:$C$70,COD_FIN!$B$9:$B$70)</f>
        <v>MOS</v>
      </c>
      <c r="Z17" s="181">
        <f t="shared" si="6"/>
        <v>265.33055999999999</v>
      </c>
      <c r="AA17" s="180"/>
    </row>
    <row r="18" spans="1:27" x14ac:dyDescent="0.3">
      <c r="A18" s="201">
        <f t="shared" si="7"/>
        <v>8</v>
      </c>
      <c r="B18" s="174">
        <v>3600001</v>
      </c>
      <c r="C18" s="175">
        <v>114230</v>
      </c>
      <c r="D18" s="176" t="s">
        <v>430</v>
      </c>
      <c r="E18" s="177">
        <v>43191</v>
      </c>
      <c r="F18" s="178">
        <v>44075</v>
      </c>
      <c r="G18" s="179">
        <v>305</v>
      </c>
      <c r="H18" s="180">
        <v>392.6</v>
      </c>
      <c r="I18" s="180">
        <v>34.43</v>
      </c>
      <c r="J18" s="179">
        <v>1</v>
      </c>
      <c r="K18" s="181">
        <v>19.100000000000001</v>
      </c>
      <c r="L18" s="182">
        <v>28.71</v>
      </c>
      <c r="M18" s="181">
        <v>10.6</v>
      </c>
      <c r="N18" s="182">
        <v>22.41</v>
      </c>
      <c r="O18" s="183">
        <v>32.799999999999997</v>
      </c>
      <c r="P18" s="182">
        <v>19.350000000000001</v>
      </c>
      <c r="Q18" s="184">
        <v>-0.39</v>
      </c>
      <c r="R18" s="182">
        <v>30.9</v>
      </c>
      <c r="S18" s="183">
        <v>-4</v>
      </c>
      <c r="T18" s="182">
        <v>11.9</v>
      </c>
      <c r="U18" s="181">
        <v>-16</v>
      </c>
      <c r="V18" s="185">
        <v>5.1479999999999997</v>
      </c>
      <c r="W18" s="159">
        <v>261</v>
      </c>
      <c r="X18" s="201">
        <v>833</v>
      </c>
      <c r="Y18" s="223" t="str">
        <f>+LOOKUP(B18,COD_FIN!$C$9:$C$70,COD_FIN!$B$9:$B$70)</f>
        <v>MOS</v>
      </c>
      <c r="Z18" s="181">
        <f t="shared" si="6"/>
        <v>260.95680000000004</v>
      </c>
      <c r="AA18" s="180"/>
    </row>
    <row r="19" spans="1:27" x14ac:dyDescent="0.3">
      <c r="A19" s="201">
        <f t="shared" si="7"/>
        <v>9</v>
      </c>
      <c r="B19" s="174">
        <v>3600001</v>
      </c>
      <c r="C19" s="175">
        <v>111421</v>
      </c>
      <c r="D19" s="176" t="s">
        <v>431</v>
      </c>
      <c r="E19" s="177">
        <v>42491</v>
      </c>
      <c r="F19" s="178">
        <v>44166</v>
      </c>
      <c r="G19" s="179">
        <v>203</v>
      </c>
      <c r="H19" s="180">
        <v>228.8</v>
      </c>
      <c r="I19" s="180">
        <v>43.335000000000001</v>
      </c>
      <c r="J19" s="179">
        <v>3</v>
      </c>
      <c r="K19" s="181">
        <v>19</v>
      </c>
      <c r="L19" s="182">
        <v>36.783999999999999</v>
      </c>
      <c r="M19" s="181">
        <v>6.5</v>
      </c>
      <c r="N19" s="182">
        <v>29.04</v>
      </c>
      <c r="O19" s="183">
        <v>19.600000000000001</v>
      </c>
      <c r="P19" s="182">
        <v>25.431999999999999</v>
      </c>
      <c r="Q19" s="184">
        <v>-0.27</v>
      </c>
      <c r="R19" s="182">
        <v>32.4</v>
      </c>
      <c r="S19" s="183">
        <v>1.1000000000000001</v>
      </c>
      <c r="T19" s="182">
        <v>16.2</v>
      </c>
      <c r="U19" s="181">
        <v>-8.9</v>
      </c>
      <c r="V19" s="185">
        <v>9.2110000000000003</v>
      </c>
      <c r="W19" s="159">
        <v>247.7</v>
      </c>
      <c r="X19" s="201">
        <v>731</v>
      </c>
      <c r="Y19" s="223" t="str">
        <f>+LOOKUP(B19,COD_FIN!$C$9:$C$70,COD_FIN!$B$9:$B$70)</f>
        <v>MOS</v>
      </c>
      <c r="Z19" s="181">
        <f t="shared" si="6"/>
        <v>247.70816000000002</v>
      </c>
      <c r="AA19" s="180"/>
    </row>
    <row r="20" spans="1:27" x14ac:dyDescent="0.3">
      <c r="A20" s="201">
        <f t="shared" si="7"/>
        <v>10</v>
      </c>
      <c r="B20" s="174">
        <v>2840001</v>
      </c>
      <c r="C20" s="175">
        <v>112719</v>
      </c>
      <c r="D20" s="176" t="s">
        <v>390</v>
      </c>
      <c r="E20" s="177">
        <v>42675</v>
      </c>
      <c r="F20" s="178">
        <v>43800</v>
      </c>
      <c r="G20" s="179">
        <v>232</v>
      </c>
      <c r="H20" s="180">
        <v>421.7</v>
      </c>
      <c r="I20" s="180">
        <v>43.308</v>
      </c>
      <c r="J20" s="179">
        <v>2</v>
      </c>
      <c r="K20" s="181">
        <v>12.4</v>
      </c>
      <c r="L20" s="182">
        <v>28.8</v>
      </c>
      <c r="M20" s="181">
        <v>11.3</v>
      </c>
      <c r="N20" s="182">
        <v>23.44</v>
      </c>
      <c r="O20" s="183">
        <v>38.799999999999997</v>
      </c>
      <c r="P20" s="182">
        <v>20.8</v>
      </c>
      <c r="Q20" s="184">
        <v>-0.27</v>
      </c>
      <c r="R20" s="182">
        <v>31.5</v>
      </c>
      <c r="S20" s="183">
        <v>-0.7</v>
      </c>
      <c r="T20" s="182">
        <v>19.899999999999999</v>
      </c>
      <c r="U20" s="181">
        <v>-5.5</v>
      </c>
      <c r="V20" s="185">
        <v>9.1140000000000008</v>
      </c>
      <c r="W20" s="159">
        <v>243.2</v>
      </c>
      <c r="X20" s="201">
        <v>1521</v>
      </c>
      <c r="Y20" s="223" t="str">
        <f>+LOOKUP(B20,COD_FIN!$C$9:$C$70,COD_FIN!$B$9:$B$70)</f>
        <v>LAP</v>
      </c>
      <c r="Z20" s="181">
        <f t="shared" si="6"/>
        <v>243.23744000000002</v>
      </c>
      <c r="AA20" s="180"/>
    </row>
    <row r="21" spans="1:27" x14ac:dyDescent="0.3">
      <c r="A21" s="201">
        <f t="shared" si="7"/>
        <v>11</v>
      </c>
      <c r="B21" s="174">
        <v>3600001</v>
      </c>
      <c r="C21" s="175">
        <v>111416</v>
      </c>
      <c r="D21" s="176" t="s">
        <v>428</v>
      </c>
      <c r="E21" s="177">
        <v>42461</v>
      </c>
      <c r="F21" s="178">
        <v>44228</v>
      </c>
      <c r="G21" s="179">
        <v>141</v>
      </c>
      <c r="H21" s="180">
        <v>74</v>
      </c>
      <c r="I21" s="180">
        <v>45.344000000000001</v>
      </c>
      <c r="J21" s="179">
        <v>4</v>
      </c>
      <c r="K21" s="181">
        <v>12.4</v>
      </c>
      <c r="L21" s="182">
        <v>39.270000000000003</v>
      </c>
      <c r="M21" s="181">
        <v>5.2</v>
      </c>
      <c r="N21" s="182">
        <v>31.535</v>
      </c>
      <c r="O21" s="183">
        <v>15.4</v>
      </c>
      <c r="P21" s="182">
        <v>27.965</v>
      </c>
      <c r="Q21" s="184">
        <v>-0.1</v>
      </c>
      <c r="R21" s="182">
        <v>33.200000000000003</v>
      </c>
      <c r="S21" s="183">
        <v>-7.6</v>
      </c>
      <c r="T21" s="182">
        <v>18.8</v>
      </c>
      <c r="U21" s="181">
        <v>-5</v>
      </c>
      <c r="V21" s="185">
        <v>10.65</v>
      </c>
      <c r="W21" s="159">
        <v>234.5</v>
      </c>
      <c r="X21" s="201">
        <v>725</v>
      </c>
      <c r="Y21" s="223" t="str">
        <f>+LOOKUP(B21,COD_FIN!$C$9:$C$70,COD_FIN!$B$9:$B$70)</f>
        <v>MOS</v>
      </c>
      <c r="Z21" s="181">
        <f t="shared" si="6"/>
        <v>234.54463999999996</v>
      </c>
      <c r="AA21" s="180"/>
    </row>
    <row r="22" spans="1:27" x14ac:dyDescent="0.3">
      <c r="A22" s="201">
        <f t="shared" si="7"/>
        <v>12</v>
      </c>
      <c r="B22" s="174">
        <v>3600001</v>
      </c>
      <c r="C22" s="175">
        <v>112404</v>
      </c>
      <c r="D22" s="176" t="s">
        <v>343</v>
      </c>
      <c r="E22" s="177">
        <v>42736</v>
      </c>
      <c r="F22" s="178">
        <v>44228</v>
      </c>
      <c r="G22" s="179">
        <v>161</v>
      </c>
      <c r="H22" s="180">
        <v>442.8</v>
      </c>
      <c r="I22" s="180">
        <v>48.41</v>
      </c>
      <c r="J22" s="179">
        <v>2</v>
      </c>
      <c r="K22" s="181">
        <v>17.100000000000001</v>
      </c>
      <c r="L22" s="182">
        <v>41.295999999999999</v>
      </c>
      <c r="M22" s="181">
        <v>11.2</v>
      </c>
      <c r="N22" s="182">
        <v>34.887999999999998</v>
      </c>
      <c r="O22" s="183">
        <v>36.700000000000003</v>
      </c>
      <c r="P22" s="182">
        <v>31.684000000000001</v>
      </c>
      <c r="Q22" s="184">
        <v>-7.0000000000000007E-2</v>
      </c>
      <c r="R22" s="182">
        <v>40.700000000000003</v>
      </c>
      <c r="S22" s="183">
        <v>-1.7</v>
      </c>
      <c r="T22" s="182">
        <v>27.9</v>
      </c>
      <c r="U22" s="181">
        <v>-13.8</v>
      </c>
      <c r="V22" s="185">
        <v>13.034000000000001</v>
      </c>
      <c r="W22" s="159">
        <v>230.1</v>
      </c>
      <c r="X22" s="201">
        <v>770</v>
      </c>
      <c r="Y22" s="223" t="str">
        <f>+LOOKUP(B22,COD_FIN!$C$9:$C$70,COD_FIN!$B$9:$B$70)</f>
        <v>MOS</v>
      </c>
      <c r="Z22" s="181">
        <f t="shared" si="6"/>
        <v>230.11712000000003</v>
      </c>
      <c r="AA22" s="180"/>
    </row>
    <row r="23" spans="1:27" x14ac:dyDescent="0.3">
      <c r="A23" s="201">
        <f t="shared" si="7"/>
        <v>13</v>
      </c>
      <c r="B23" s="174">
        <v>3600001</v>
      </c>
      <c r="C23" s="175">
        <v>112403</v>
      </c>
      <c r="D23" s="176" t="s">
        <v>343</v>
      </c>
      <c r="E23" s="177">
        <v>42705</v>
      </c>
      <c r="F23" s="178">
        <v>44197</v>
      </c>
      <c r="G23" s="179">
        <v>179</v>
      </c>
      <c r="H23" s="180">
        <v>501.1</v>
      </c>
      <c r="I23" s="180">
        <v>52.185000000000002</v>
      </c>
      <c r="J23" s="179">
        <v>3</v>
      </c>
      <c r="K23" s="181">
        <v>14.7</v>
      </c>
      <c r="L23" s="182">
        <v>43.61</v>
      </c>
      <c r="M23" s="181">
        <v>14</v>
      </c>
      <c r="N23" s="182">
        <v>36.935000000000002</v>
      </c>
      <c r="O23" s="183">
        <v>39.799999999999997</v>
      </c>
      <c r="P23" s="182">
        <v>33.552999999999997</v>
      </c>
      <c r="Q23" s="184">
        <v>-0.21</v>
      </c>
      <c r="R23" s="182">
        <v>41.3</v>
      </c>
      <c r="S23" s="183">
        <v>-2.4</v>
      </c>
      <c r="T23" s="182">
        <v>30.3</v>
      </c>
      <c r="U23" s="181">
        <v>-14.2</v>
      </c>
      <c r="V23" s="185">
        <v>16.896999999999998</v>
      </c>
      <c r="W23" s="159">
        <v>230</v>
      </c>
      <c r="X23" s="201">
        <v>769</v>
      </c>
      <c r="Y23" s="223" t="str">
        <f>+LOOKUP(B23,COD_FIN!$C$9:$C$70,COD_FIN!$B$9:$B$70)</f>
        <v>MOS</v>
      </c>
      <c r="Z23" s="181">
        <f t="shared" si="6"/>
        <v>230.03359999999998</v>
      </c>
      <c r="AA23" s="180"/>
    </row>
    <row r="24" spans="1:27" x14ac:dyDescent="0.3">
      <c r="A24" s="201">
        <f t="shared" si="7"/>
        <v>14</v>
      </c>
      <c r="B24" s="174">
        <v>3600001</v>
      </c>
      <c r="C24" s="175">
        <v>110424</v>
      </c>
      <c r="D24" s="176" t="s">
        <v>359</v>
      </c>
      <c r="E24" s="177">
        <v>42401</v>
      </c>
      <c r="F24" s="178">
        <v>43952</v>
      </c>
      <c r="G24" s="179">
        <v>305</v>
      </c>
      <c r="H24" s="180">
        <v>432.6</v>
      </c>
      <c r="I24" s="180">
        <v>48.62</v>
      </c>
      <c r="J24" s="179">
        <v>3</v>
      </c>
      <c r="K24" s="181">
        <v>15.2</v>
      </c>
      <c r="L24" s="182">
        <v>38.520000000000003</v>
      </c>
      <c r="M24" s="181">
        <v>6</v>
      </c>
      <c r="N24" s="182">
        <v>30.96</v>
      </c>
      <c r="O24" s="183">
        <v>31.1</v>
      </c>
      <c r="P24" s="182">
        <v>27.36</v>
      </c>
      <c r="Q24" s="184">
        <v>-0.28000000000000003</v>
      </c>
      <c r="R24" s="182">
        <v>34.799999999999997</v>
      </c>
      <c r="S24" s="183">
        <v>2.4</v>
      </c>
      <c r="T24" s="182">
        <v>21.8</v>
      </c>
      <c r="U24" s="181">
        <v>-5.0999999999999996</v>
      </c>
      <c r="V24" s="185">
        <v>11.956</v>
      </c>
      <c r="W24" s="159">
        <v>211.4</v>
      </c>
      <c r="X24" s="201">
        <v>715</v>
      </c>
      <c r="Y24" s="223" t="str">
        <f>+LOOKUP(B24,COD_FIN!$C$9:$C$70,COD_FIN!$B$9:$B$70)</f>
        <v>MOS</v>
      </c>
      <c r="Z24" s="181">
        <f t="shared" si="6"/>
        <v>211.39327999999998</v>
      </c>
      <c r="AA24" s="180"/>
    </row>
    <row r="25" spans="1:27" x14ac:dyDescent="0.3">
      <c r="A25" s="201">
        <f t="shared" si="7"/>
        <v>15</v>
      </c>
      <c r="B25" s="174">
        <v>3600001</v>
      </c>
      <c r="C25" s="175">
        <v>112396</v>
      </c>
      <c r="D25" s="176" t="s">
        <v>428</v>
      </c>
      <c r="E25" s="177">
        <v>42644</v>
      </c>
      <c r="F25" s="178">
        <v>44013</v>
      </c>
      <c r="G25" s="179">
        <v>305</v>
      </c>
      <c r="H25" s="180">
        <v>212.1</v>
      </c>
      <c r="I25" s="180">
        <v>41.8</v>
      </c>
      <c r="J25" s="179">
        <v>2</v>
      </c>
      <c r="K25" s="181">
        <v>11.2</v>
      </c>
      <c r="L25" s="182">
        <v>37.17</v>
      </c>
      <c r="M25" s="181">
        <v>7.2</v>
      </c>
      <c r="N25" s="182">
        <v>31.445</v>
      </c>
      <c r="O25" s="183">
        <v>24.4</v>
      </c>
      <c r="P25" s="182">
        <v>27.835000000000001</v>
      </c>
      <c r="Q25" s="184">
        <v>-0.22</v>
      </c>
      <c r="R25" s="182">
        <v>32.5</v>
      </c>
      <c r="S25" s="183">
        <v>-1.6</v>
      </c>
      <c r="T25" s="182">
        <v>14.5</v>
      </c>
      <c r="U25" s="181">
        <v>-5.7</v>
      </c>
      <c r="V25" s="185">
        <v>7.399</v>
      </c>
      <c r="W25" s="159">
        <v>192</v>
      </c>
      <c r="X25" s="201">
        <v>761</v>
      </c>
      <c r="Y25" s="223" t="str">
        <f>+LOOKUP(B25,COD_FIN!$C$9:$C$70,COD_FIN!$B$9:$B$70)</f>
        <v>MOS</v>
      </c>
      <c r="Z25" s="181">
        <f t="shared" si="6"/>
        <v>191.96512000000004</v>
      </c>
      <c r="AA25" s="180"/>
    </row>
    <row r="26" spans="1:27" x14ac:dyDescent="0.3">
      <c r="A26" s="201">
        <f t="shared" si="7"/>
        <v>16</v>
      </c>
      <c r="B26" s="174">
        <v>2840001</v>
      </c>
      <c r="C26" s="175">
        <v>111223</v>
      </c>
      <c r="D26" s="176" t="s">
        <v>390</v>
      </c>
      <c r="E26" s="177">
        <v>42370</v>
      </c>
      <c r="F26" s="178">
        <v>43952</v>
      </c>
      <c r="G26" s="179">
        <v>81</v>
      </c>
      <c r="H26" s="180">
        <v>350.3</v>
      </c>
      <c r="I26" s="180">
        <v>34.176000000000002</v>
      </c>
      <c r="J26" s="179">
        <v>2</v>
      </c>
      <c r="K26" s="181">
        <v>13.8</v>
      </c>
      <c r="L26" s="182">
        <v>27.2</v>
      </c>
      <c r="M26" s="181">
        <v>10.199999999999999</v>
      </c>
      <c r="N26" s="182">
        <v>21.6</v>
      </c>
      <c r="O26" s="183">
        <v>41.6</v>
      </c>
      <c r="P26" s="182">
        <v>18.8</v>
      </c>
      <c r="Q26" s="184">
        <v>-0.23</v>
      </c>
      <c r="R26" s="182">
        <v>30</v>
      </c>
      <c r="S26" s="183">
        <v>3.6</v>
      </c>
      <c r="T26" s="182">
        <v>16.899999999999999</v>
      </c>
      <c r="U26" s="181">
        <v>-9.1999999999999993</v>
      </c>
      <c r="V26" s="185">
        <v>7.7910000000000004</v>
      </c>
      <c r="W26" s="159">
        <v>188.2</v>
      </c>
      <c r="X26" s="201">
        <v>1485</v>
      </c>
      <c r="Y26" s="223" t="str">
        <f>+LOOKUP(B26,COD_FIN!$C$9:$C$70,COD_FIN!$B$9:$B$70)</f>
        <v>LAP</v>
      </c>
      <c r="Z26" s="181">
        <f t="shared" si="6"/>
        <v>188.15711999999999</v>
      </c>
      <c r="AA26" s="180"/>
    </row>
    <row r="27" spans="1:27" x14ac:dyDescent="0.3">
      <c r="A27" s="201">
        <f t="shared" si="7"/>
        <v>17</v>
      </c>
      <c r="B27" s="174">
        <v>3600001</v>
      </c>
      <c r="C27" s="175">
        <v>111418</v>
      </c>
      <c r="D27" s="176" t="s">
        <v>428</v>
      </c>
      <c r="E27" s="177">
        <v>42461</v>
      </c>
      <c r="F27" s="178">
        <v>44136</v>
      </c>
      <c r="G27" s="179">
        <v>235</v>
      </c>
      <c r="H27" s="180">
        <v>342.6</v>
      </c>
      <c r="I27" s="180">
        <v>45.344000000000001</v>
      </c>
      <c r="J27" s="179">
        <v>3</v>
      </c>
      <c r="K27" s="181">
        <v>8.6999999999999993</v>
      </c>
      <c r="L27" s="182">
        <v>38.08</v>
      </c>
      <c r="M27" s="181">
        <v>8.6</v>
      </c>
      <c r="N27" s="182">
        <v>30.77</v>
      </c>
      <c r="O27" s="183">
        <v>28.7</v>
      </c>
      <c r="P27" s="182">
        <v>27.37</v>
      </c>
      <c r="Q27" s="184">
        <v>0.06</v>
      </c>
      <c r="R27" s="182">
        <v>33.299999999999997</v>
      </c>
      <c r="S27" s="183">
        <v>-1.4</v>
      </c>
      <c r="T27" s="182">
        <v>16.632000000000001</v>
      </c>
      <c r="U27" s="181">
        <v>-4.4000000000000004</v>
      </c>
      <c r="V27" s="185">
        <v>9.15</v>
      </c>
      <c r="W27" s="159">
        <v>168</v>
      </c>
      <c r="X27" s="201">
        <v>727</v>
      </c>
      <c r="Y27" s="223" t="str">
        <f>+LOOKUP(B27,COD_FIN!$C$9:$C$70,COD_FIN!$B$9:$B$70)</f>
        <v>MOS</v>
      </c>
      <c r="Z27" s="181">
        <f t="shared" si="6"/>
        <v>168.03391999999997</v>
      </c>
      <c r="AA27" s="180"/>
    </row>
    <row r="28" spans="1:27" x14ac:dyDescent="0.3">
      <c r="A28" s="201">
        <f t="shared" si="7"/>
        <v>18</v>
      </c>
      <c r="B28" s="174">
        <v>3600001</v>
      </c>
      <c r="C28" s="175">
        <v>107895</v>
      </c>
      <c r="D28" s="176" t="s">
        <v>336</v>
      </c>
      <c r="E28" s="177">
        <v>41791</v>
      </c>
      <c r="F28" s="178">
        <v>43862</v>
      </c>
      <c r="G28" s="179">
        <v>305</v>
      </c>
      <c r="H28" s="180">
        <v>305.8</v>
      </c>
      <c r="I28" s="180">
        <v>49.83</v>
      </c>
      <c r="J28" s="179">
        <v>4</v>
      </c>
      <c r="K28" s="181">
        <v>13.4</v>
      </c>
      <c r="L28" s="182">
        <v>39.51</v>
      </c>
      <c r="M28" s="181">
        <v>5</v>
      </c>
      <c r="N28" s="182">
        <v>32.04</v>
      </c>
      <c r="O28" s="183">
        <v>20.3</v>
      </c>
      <c r="P28" s="182">
        <v>28.44</v>
      </c>
      <c r="Q28" s="184">
        <v>-0.17</v>
      </c>
      <c r="R28" s="182">
        <v>35.5</v>
      </c>
      <c r="S28" s="183">
        <v>4.9000000000000004</v>
      </c>
      <c r="T28" s="182">
        <v>22</v>
      </c>
      <c r="U28" s="181">
        <v>-4.2</v>
      </c>
      <c r="V28" s="185">
        <v>11.999000000000001</v>
      </c>
      <c r="W28" s="159">
        <v>165.8</v>
      </c>
      <c r="X28" s="201">
        <v>595</v>
      </c>
      <c r="Y28" s="223" t="str">
        <f>+LOOKUP(B28,COD_FIN!$C$9:$C$70,COD_FIN!$B$9:$B$70)</f>
        <v>MOS</v>
      </c>
      <c r="Z28" s="181">
        <f t="shared" si="6"/>
        <v>165.82719999999998</v>
      </c>
      <c r="AA28" s="180"/>
    </row>
    <row r="29" spans="1:27" x14ac:dyDescent="0.3">
      <c r="A29" s="201">
        <f t="shared" si="7"/>
        <v>19</v>
      </c>
      <c r="B29" s="174">
        <v>550003</v>
      </c>
      <c r="C29" s="175">
        <v>106137</v>
      </c>
      <c r="D29" s="176" t="s">
        <v>405</v>
      </c>
      <c r="E29" s="177">
        <v>41306</v>
      </c>
      <c r="F29" s="178">
        <v>43800</v>
      </c>
      <c r="G29" s="179">
        <v>224</v>
      </c>
      <c r="H29" s="180">
        <v>266.10000000000002</v>
      </c>
      <c r="I29" s="180">
        <v>57.225000000000001</v>
      </c>
      <c r="J29" s="179">
        <v>5</v>
      </c>
      <c r="K29" s="181">
        <v>12.5</v>
      </c>
      <c r="L29" s="182">
        <v>37.909999999999997</v>
      </c>
      <c r="M29" s="181">
        <v>9.9</v>
      </c>
      <c r="N29" s="182">
        <v>31.704999999999998</v>
      </c>
      <c r="O29" s="183">
        <v>32</v>
      </c>
      <c r="P29" s="182">
        <v>28.645</v>
      </c>
      <c r="Q29" s="184">
        <v>-0.04</v>
      </c>
      <c r="R29" s="182">
        <v>40.5</v>
      </c>
      <c r="S29" s="183">
        <v>4.8</v>
      </c>
      <c r="T29" s="182">
        <v>33.200000000000003</v>
      </c>
      <c r="U29" s="181">
        <v>-8.1999999999999993</v>
      </c>
      <c r="V29" s="185">
        <v>22.32</v>
      </c>
      <c r="W29" s="159">
        <v>162.5</v>
      </c>
      <c r="X29" s="201">
        <v>792.01</v>
      </c>
      <c r="Y29" s="223" t="str">
        <f>+LOOKUP(B29,COD_FIN!$C$9:$C$70,COD_FIN!$B$9:$B$70)</f>
        <v>HLP</v>
      </c>
      <c r="Z29" s="181">
        <f t="shared" si="6"/>
        <v>162.48032000000001</v>
      </c>
      <c r="AA29" s="180"/>
    </row>
    <row r="30" spans="1:27" x14ac:dyDescent="0.3">
      <c r="A30" s="201">
        <f t="shared" si="7"/>
        <v>20</v>
      </c>
      <c r="B30" s="174">
        <v>80001</v>
      </c>
      <c r="C30" s="175">
        <v>100056</v>
      </c>
      <c r="D30" s="176" t="s">
        <v>407</v>
      </c>
      <c r="E30" s="177">
        <v>40513</v>
      </c>
      <c r="F30" s="178">
        <v>44317</v>
      </c>
      <c r="G30" s="179">
        <v>78</v>
      </c>
      <c r="H30" s="180">
        <v>293.3</v>
      </c>
      <c r="I30" s="180">
        <v>55.517000000000003</v>
      </c>
      <c r="J30" s="179">
        <v>6</v>
      </c>
      <c r="K30" s="181">
        <v>10.9</v>
      </c>
      <c r="L30" s="182">
        <v>39.42</v>
      </c>
      <c r="M30" s="181">
        <v>8.6</v>
      </c>
      <c r="N30" s="182">
        <v>34.29</v>
      </c>
      <c r="O30" s="183">
        <v>37.299999999999997</v>
      </c>
      <c r="P30" s="182">
        <v>31.59</v>
      </c>
      <c r="Q30" s="184">
        <v>-0.13</v>
      </c>
      <c r="R30" s="182">
        <v>43.5</v>
      </c>
      <c r="S30" s="183">
        <v>8.1</v>
      </c>
      <c r="T30" s="182">
        <v>35.25</v>
      </c>
      <c r="U30" s="181">
        <v>-2.4</v>
      </c>
      <c r="V30" s="185">
        <v>27.231000000000002</v>
      </c>
      <c r="W30" s="159">
        <v>160.69999999999999</v>
      </c>
      <c r="X30" s="201">
        <v>654</v>
      </c>
      <c r="Y30" s="223" t="str">
        <f>+LOOKUP(B30,COD_FIN!$C$9:$C$70,COD_FIN!$B$9:$B$70)</f>
        <v>SLU</v>
      </c>
      <c r="Z30" s="181">
        <f t="shared" si="6"/>
        <v>160.70815999999999</v>
      </c>
      <c r="AA30" s="180"/>
    </row>
    <row r="31" spans="1:27" x14ac:dyDescent="0.3">
      <c r="A31" s="201">
        <f t="shared" si="7"/>
        <v>21</v>
      </c>
      <c r="B31" s="174">
        <v>106500005</v>
      </c>
      <c r="C31" s="175">
        <v>104255</v>
      </c>
      <c r="D31" s="176" t="s">
        <v>91</v>
      </c>
      <c r="E31" s="177">
        <v>41091</v>
      </c>
      <c r="F31" s="178">
        <v>44044</v>
      </c>
      <c r="G31" s="179">
        <v>282</v>
      </c>
      <c r="H31" s="180">
        <v>627.6</v>
      </c>
      <c r="I31" s="180">
        <v>58.41</v>
      </c>
      <c r="J31" s="179">
        <v>6</v>
      </c>
      <c r="K31" s="181">
        <v>5.2</v>
      </c>
      <c r="L31" s="182">
        <v>36</v>
      </c>
      <c r="M31" s="181">
        <v>14.8</v>
      </c>
      <c r="N31" s="182">
        <v>31.96</v>
      </c>
      <c r="O31" s="183">
        <v>35.799999999999997</v>
      </c>
      <c r="P31" s="182">
        <v>28.815000000000001</v>
      </c>
      <c r="Q31" s="184">
        <v>0.02</v>
      </c>
      <c r="R31" s="182">
        <v>44</v>
      </c>
      <c r="S31" s="183">
        <v>1.2</v>
      </c>
      <c r="T31" s="182">
        <v>33.299999999999997</v>
      </c>
      <c r="U31" s="181">
        <v>-4.5999999999999996</v>
      </c>
      <c r="V31" s="185">
        <v>24.273</v>
      </c>
      <c r="W31" s="159">
        <v>157.30000000000001</v>
      </c>
      <c r="X31" s="201">
        <v>513</v>
      </c>
      <c r="Y31" s="223" t="str">
        <f>+LOOKUP(B31,COD_FIN!$C$9:$C$70,COD_FIN!$B$9:$B$70)</f>
        <v>ARM</v>
      </c>
      <c r="Z31" s="181">
        <f t="shared" si="6"/>
        <v>157.29664000000002</v>
      </c>
      <c r="AA31" s="180"/>
    </row>
    <row r="32" spans="1:27" x14ac:dyDescent="0.3">
      <c r="A32" s="201">
        <f t="shared" si="7"/>
        <v>22</v>
      </c>
      <c r="B32" s="174">
        <v>550003</v>
      </c>
      <c r="C32" s="175">
        <v>111355</v>
      </c>
      <c r="D32" s="176" t="s">
        <v>342</v>
      </c>
      <c r="E32" s="177">
        <v>42401</v>
      </c>
      <c r="F32" s="178">
        <v>43922</v>
      </c>
      <c r="G32" s="179">
        <v>113</v>
      </c>
      <c r="H32" s="180">
        <v>555.1</v>
      </c>
      <c r="I32" s="180">
        <v>48.411000000000001</v>
      </c>
      <c r="J32" s="179">
        <v>3</v>
      </c>
      <c r="K32" s="181">
        <v>12.9</v>
      </c>
      <c r="L32" s="182">
        <v>31.76</v>
      </c>
      <c r="M32" s="181">
        <v>8.9</v>
      </c>
      <c r="N32" s="182">
        <v>25.76</v>
      </c>
      <c r="O32" s="183">
        <v>37.1</v>
      </c>
      <c r="P32" s="182">
        <v>22.8</v>
      </c>
      <c r="Q32" s="184">
        <v>0.15</v>
      </c>
      <c r="R32" s="182">
        <v>33.6</v>
      </c>
      <c r="S32" s="183">
        <v>0.8</v>
      </c>
      <c r="T32" s="182">
        <v>25.11</v>
      </c>
      <c r="U32" s="181">
        <v>-9.8000000000000007</v>
      </c>
      <c r="V32" s="185">
        <v>15.798999999999999</v>
      </c>
      <c r="W32" s="159">
        <v>156.80000000000001</v>
      </c>
      <c r="X32" s="201">
        <v>955</v>
      </c>
      <c r="Y32" s="223" t="str">
        <f>+LOOKUP(B32,COD_FIN!$C$9:$C$70,COD_FIN!$B$9:$B$70)</f>
        <v>HLP</v>
      </c>
      <c r="Z32" s="181">
        <f t="shared" si="6"/>
        <v>156.77728000000002</v>
      </c>
      <c r="AA32" s="180"/>
    </row>
    <row r="33" spans="1:27" x14ac:dyDescent="0.3">
      <c r="A33" s="201">
        <f t="shared" si="7"/>
        <v>23</v>
      </c>
      <c r="B33" s="174">
        <v>3600001</v>
      </c>
      <c r="C33" s="175">
        <v>110420</v>
      </c>
      <c r="D33" s="176" t="s">
        <v>358</v>
      </c>
      <c r="E33" s="177">
        <v>42339</v>
      </c>
      <c r="F33" s="178">
        <v>43891</v>
      </c>
      <c r="G33" s="179">
        <v>305</v>
      </c>
      <c r="H33" s="180">
        <v>508.6</v>
      </c>
      <c r="I33" s="180">
        <v>43.78</v>
      </c>
      <c r="J33" s="179">
        <v>2</v>
      </c>
      <c r="K33" s="181">
        <v>12.3</v>
      </c>
      <c r="L33" s="182">
        <v>36.1</v>
      </c>
      <c r="M33" s="181">
        <v>10.9</v>
      </c>
      <c r="N33" s="182">
        <v>29.1</v>
      </c>
      <c r="O33" s="183">
        <v>40</v>
      </c>
      <c r="P33" s="182">
        <v>25.6</v>
      </c>
      <c r="Q33" s="184">
        <v>-0.13</v>
      </c>
      <c r="R33" s="182">
        <v>36.5</v>
      </c>
      <c r="S33" s="183">
        <v>3.8</v>
      </c>
      <c r="T33" s="182">
        <v>18.100000000000001</v>
      </c>
      <c r="U33" s="181">
        <v>-10.4</v>
      </c>
      <c r="V33" s="185">
        <v>9.0649999999999995</v>
      </c>
      <c r="W33" s="159">
        <v>154.4</v>
      </c>
      <c r="X33" s="201">
        <v>711</v>
      </c>
      <c r="Y33" s="223" t="str">
        <f>+LOOKUP(B33,COD_FIN!$C$9:$C$70,COD_FIN!$B$9:$B$70)</f>
        <v>MOS</v>
      </c>
      <c r="Z33" s="181">
        <f t="shared" si="6"/>
        <v>154.37439999999998</v>
      </c>
      <c r="AA33" s="180"/>
    </row>
    <row r="34" spans="1:27" x14ac:dyDescent="0.3">
      <c r="A34" s="201">
        <f t="shared" si="7"/>
        <v>24</v>
      </c>
      <c r="B34" s="174">
        <v>2840001</v>
      </c>
      <c r="C34" s="175">
        <v>107964</v>
      </c>
      <c r="D34" s="176" t="s">
        <v>390</v>
      </c>
      <c r="E34" s="177">
        <v>41699</v>
      </c>
      <c r="F34" s="178">
        <v>44013</v>
      </c>
      <c r="G34" s="179">
        <v>32</v>
      </c>
      <c r="H34" s="180">
        <v>376.8</v>
      </c>
      <c r="I34" s="180">
        <v>44.351999999999997</v>
      </c>
      <c r="J34" s="179">
        <v>5</v>
      </c>
      <c r="K34" s="181">
        <v>6.7</v>
      </c>
      <c r="L34" s="182">
        <v>31.86</v>
      </c>
      <c r="M34" s="181">
        <v>10.199999999999999</v>
      </c>
      <c r="N34" s="182">
        <v>27.965</v>
      </c>
      <c r="O34" s="183">
        <v>30.5</v>
      </c>
      <c r="P34" s="182">
        <v>24.734999999999999</v>
      </c>
      <c r="Q34" s="184">
        <v>-7.0000000000000007E-2</v>
      </c>
      <c r="R34" s="182">
        <v>34</v>
      </c>
      <c r="S34" s="183">
        <v>-2</v>
      </c>
      <c r="T34" s="182">
        <v>22.6</v>
      </c>
      <c r="U34" s="181">
        <v>-5.6</v>
      </c>
      <c r="V34" s="185">
        <v>13.44</v>
      </c>
      <c r="W34" s="159">
        <v>153.5</v>
      </c>
      <c r="X34" s="201">
        <v>1422</v>
      </c>
      <c r="Y34" s="223" t="str">
        <f>+LOOKUP(B34,COD_FIN!$C$9:$C$70,COD_FIN!$B$9:$B$70)</f>
        <v>LAP</v>
      </c>
      <c r="Z34" s="181">
        <f t="shared" si="6"/>
        <v>153.48096000000001</v>
      </c>
      <c r="AA34" s="180"/>
    </row>
    <row r="35" spans="1:27" x14ac:dyDescent="0.3">
      <c r="A35" s="201">
        <f t="shared" si="7"/>
        <v>25</v>
      </c>
      <c r="B35" s="174">
        <v>3600001</v>
      </c>
      <c r="C35" s="175">
        <v>99538</v>
      </c>
      <c r="D35" s="176" t="s">
        <v>313</v>
      </c>
      <c r="E35" s="177">
        <v>40544</v>
      </c>
      <c r="F35" s="178">
        <v>44044</v>
      </c>
      <c r="G35" s="179">
        <v>255</v>
      </c>
      <c r="H35" s="180">
        <v>228.9</v>
      </c>
      <c r="I35" s="180">
        <v>53.845999999999997</v>
      </c>
      <c r="J35" s="179">
        <v>8</v>
      </c>
      <c r="K35" s="181">
        <v>6.4</v>
      </c>
      <c r="L35" s="182">
        <v>45.54</v>
      </c>
      <c r="M35" s="181">
        <v>5.8</v>
      </c>
      <c r="N35" s="182">
        <v>37.799999999999997</v>
      </c>
      <c r="O35" s="183">
        <v>16.7</v>
      </c>
      <c r="P35" s="182">
        <v>34.11</v>
      </c>
      <c r="Q35" s="184">
        <v>-0.22</v>
      </c>
      <c r="R35" s="182">
        <v>36.9</v>
      </c>
      <c r="S35" s="183">
        <v>-5.3</v>
      </c>
      <c r="T35" s="182">
        <v>28.5</v>
      </c>
      <c r="U35" s="181">
        <v>-3.8</v>
      </c>
      <c r="V35" s="185">
        <v>18.623999999999999</v>
      </c>
      <c r="W35" s="159">
        <v>153</v>
      </c>
      <c r="X35" s="201">
        <v>413</v>
      </c>
      <c r="Y35" s="223" t="str">
        <f>+LOOKUP(B35,COD_FIN!$C$9:$C$70,COD_FIN!$B$9:$B$70)</f>
        <v>MOS</v>
      </c>
      <c r="Z35" s="181">
        <f t="shared" si="6"/>
        <v>153.01280000000003</v>
      </c>
      <c r="AA35" s="180"/>
    </row>
    <row r="36" spans="1:27" x14ac:dyDescent="0.3">
      <c r="A36" s="201">
        <f t="shared" si="7"/>
        <v>26</v>
      </c>
      <c r="B36" s="174">
        <v>3600001</v>
      </c>
      <c r="C36" s="175">
        <v>106588</v>
      </c>
      <c r="D36" s="176" t="s">
        <v>408</v>
      </c>
      <c r="E36" s="177">
        <v>41671</v>
      </c>
      <c r="F36" s="178">
        <v>43891</v>
      </c>
      <c r="G36" s="179">
        <v>305</v>
      </c>
      <c r="H36" s="180">
        <v>168</v>
      </c>
      <c r="I36" s="180">
        <v>47.52</v>
      </c>
      <c r="J36" s="179">
        <v>4</v>
      </c>
      <c r="K36" s="181">
        <v>6.8</v>
      </c>
      <c r="L36" s="182">
        <v>40.049999999999997</v>
      </c>
      <c r="M36" s="181">
        <v>7</v>
      </c>
      <c r="N36" s="182">
        <v>32.130000000000003</v>
      </c>
      <c r="O36" s="183">
        <v>13.1</v>
      </c>
      <c r="P36" s="182">
        <v>28.62</v>
      </c>
      <c r="Q36" s="184">
        <v>0.02</v>
      </c>
      <c r="R36" s="182">
        <v>33</v>
      </c>
      <c r="S36" s="183">
        <v>-0.1</v>
      </c>
      <c r="T36" s="182">
        <v>18.5</v>
      </c>
      <c r="U36" s="181">
        <v>-1.3</v>
      </c>
      <c r="V36" s="185">
        <v>10.153</v>
      </c>
      <c r="W36" s="159">
        <v>150.4</v>
      </c>
      <c r="X36" s="201">
        <v>575</v>
      </c>
      <c r="Y36" s="223" t="str">
        <f>+LOOKUP(B36,COD_FIN!$C$9:$C$70,COD_FIN!$B$9:$B$70)</f>
        <v>MOS</v>
      </c>
      <c r="Z36" s="181">
        <f t="shared" si="6"/>
        <v>150.37247999999997</v>
      </c>
      <c r="AA36" s="180"/>
    </row>
    <row r="37" spans="1:27" x14ac:dyDescent="0.3">
      <c r="A37" s="201">
        <f t="shared" si="7"/>
        <v>27</v>
      </c>
      <c r="B37" s="174">
        <v>3600001</v>
      </c>
      <c r="C37" s="175">
        <v>112413</v>
      </c>
      <c r="D37" s="176" t="s">
        <v>432</v>
      </c>
      <c r="E37" s="177">
        <v>42795</v>
      </c>
      <c r="F37" s="178">
        <v>44166</v>
      </c>
      <c r="G37" s="179">
        <v>227</v>
      </c>
      <c r="H37" s="180">
        <v>341.8</v>
      </c>
      <c r="I37" s="180">
        <v>38.880000000000003</v>
      </c>
      <c r="J37" s="179">
        <v>2</v>
      </c>
      <c r="K37" s="181">
        <v>14.4</v>
      </c>
      <c r="L37" s="182">
        <v>31.457000000000001</v>
      </c>
      <c r="M37" s="181">
        <v>6.8</v>
      </c>
      <c r="N37" s="182">
        <v>24.734000000000002</v>
      </c>
      <c r="O37" s="183">
        <v>22</v>
      </c>
      <c r="P37" s="182">
        <v>21.497</v>
      </c>
      <c r="Q37" s="184">
        <v>-0.05</v>
      </c>
      <c r="R37" s="182">
        <v>31.4</v>
      </c>
      <c r="S37" s="183">
        <v>-2.4</v>
      </c>
      <c r="T37" s="182">
        <v>13.8</v>
      </c>
      <c r="U37" s="181">
        <v>-14.8</v>
      </c>
      <c r="V37" s="185">
        <v>6.8109999999999999</v>
      </c>
      <c r="W37" s="159">
        <v>144.69999999999999</v>
      </c>
      <c r="X37" s="201">
        <v>779</v>
      </c>
      <c r="Y37" s="223" t="str">
        <f>+LOOKUP(B37,COD_FIN!$C$9:$C$70,COD_FIN!$B$9:$B$70)</f>
        <v>MOS</v>
      </c>
      <c r="Z37" s="181">
        <f t="shared" si="6"/>
        <v>144.74688</v>
      </c>
      <c r="AA37" s="180"/>
    </row>
    <row r="38" spans="1:27" x14ac:dyDescent="0.3">
      <c r="A38" s="201">
        <f t="shared" si="7"/>
        <v>28</v>
      </c>
      <c r="B38" s="174">
        <v>102960001</v>
      </c>
      <c r="C38" s="175">
        <v>100068</v>
      </c>
      <c r="D38" s="176" t="s">
        <v>409</v>
      </c>
      <c r="E38" s="177">
        <v>40483</v>
      </c>
      <c r="F38" s="178">
        <v>44256</v>
      </c>
      <c r="G38" s="179">
        <v>147</v>
      </c>
      <c r="H38" s="180">
        <v>413.1</v>
      </c>
      <c r="I38" s="180">
        <v>67.730999999999995</v>
      </c>
      <c r="J38" s="179">
        <v>8</v>
      </c>
      <c r="K38" s="181">
        <v>7.4</v>
      </c>
      <c r="L38" s="182">
        <v>30</v>
      </c>
      <c r="M38" s="181">
        <v>6.2</v>
      </c>
      <c r="N38" s="182">
        <v>25.04</v>
      </c>
      <c r="O38" s="183">
        <v>24.5</v>
      </c>
      <c r="P38" s="182">
        <v>22.4</v>
      </c>
      <c r="Q38" s="184">
        <v>-0.11</v>
      </c>
      <c r="R38" s="182">
        <v>37.9</v>
      </c>
      <c r="S38" s="183">
        <v>4.0999999999999996</v>
      </c>
      <c r="T38" s="182">
        <v>39.298000000000002</v>
      </c>
      <c r="U38" s="181">
        <v>0.9</v>
      </c>
      <c r="V38" s="185">
        <v>30.72</v>
      </c>
      <c r="W38" s="159">
        <v>141.80000000000001</v>
      </c>
      <c r="X38" s="201">
        <v>2898</v>
      </c>
      <c r="Y38" s="223" t="str">
        <f>+LOOKUP(B38,COD_FIN!$C$9:$C$70,COD_FIN!$B$9:$B$70)</f>
        <v>HLM</v>
      </c>
      <c r="Z38" s="181">
        <f t="shared" si="6"/>
        <v>141.75136000000001</v>
      </c>
      <c r="AA38" s="180"/>
    </row>
    <row r="39" spans="1:27" x14ac:dyDescent="0.3">
      <c r="A39" s="201">
        <f t="shared" si="7"/>
        <v>29</v>
      </c>
      <c r="B39" s="174">
        <v>106500005</v>
      </c>
      <c r="C39" s="175">
        <v>100060</v>
      </c>
      <c r="D39" s="176">
        <v>970093</v>
      </c>
      <c r="E39" s="177">
        <v>40483</v>
      </c>
      <c r="F39" s="178">
        <v>43983</v>
      </c>
      <c r="G39" s="179">
        <v>305</v>
      </c>
      <c r="H39" s="180">
        <v>220</v>
      </c>
      <c r="I39" s="180">
        <v>54.01</v>
      </c>
      <c r="J39" s="179">
        <v>8</v>
      </c>
      <c r="K39" s="181">
        <v>2.4</v>
      </c>
      <c r="L39" s="182">
        <v>28.96</v>
      </c>
      <c r="M39" s="181">
        <v>5.3</v>
      </c>
      <c r="N39" s="182">
        <v>26.46</v>
      </c>
      <c r="O39" s="183">
        <v>9.5</v>
      </c>
      <c r="P39" s="182">
        <v>23.04</v>
      </c>
      <c r="Q39" s="184">
        <v>-0.05</v>
      </c>
      <c r="R39" s="182">
        <v>38.1</v>
      </c>
      <c r="S39" s="183">
        <v>-5.4</v>
      </c>
      <c r="T39" s="182">
        <v>24.3</v>
      </c>
      <c r="U39" s="181">
        <v>2.2000000000000002</v>
      </c>
      <c r="V39" s="185">
        <v>15.167999999999999</v>
      </c>
      <c r="W39" s="159">
        <v>141.6</v>
      </c>
      <c r="X39" s="201">
        <v>467</v>
      </c>
      <c r="Y39" s="223" t="str">
        <f>+LOOKUP(B39,COD_FIN!$C$9:$C$70,COD_FIN!$B$9:$B$70)</f>
        <v>ARM</v>
      </c>
      <c r="Z39" s="181">
        <f t="shared" si="6"/>
        <v>141.62880000000001</v>
      </c>
      <c r="AA39" s="180"/>
    </row>
    <row r="40" spans="1:27" x14ac:dyDescent="0.3">
      <c r="A40" s="201">
        <f t="shared" si="7"/>
        <v>30</v>
      </c>
      <c r="B40" s="174">
        <v>3600001</v>
      </c>
      <c r="C40" s="175">
        <v>101941</v>
      </c>
      <c r="D40" s="176" t="s">
        <v>389</v>
      </c>
      <c r="E40" s="177">
        <v>40817</v>
      </c>
      <c r="F40" s="178">
        <v>44136</v>
      </c>
      <c r="G40" s="179">
        <v>118</v>
      </c>
      <c r="H40" s="180">
        <v>152.19999999999999</v>
      </c>
      <c r="I40" s="180">
        <v>58.59</v>
      </c>
      <c r="J40" s="179">
        <v>7</v>
      </c>
      <c r="K40" s="181">
        <v>8.9</v>
      </c>
      <c r="L40" s="182">
        <v>49.192</v>
      </c>
      <c r="M40" s="181">
        <v>4.8</v>
      </c>
      <c r="N40" s="182">
        <v>41.968000000000004</v>
      </c>
      <c r="O40" s="183">
        <v>9</v>
      </c>
      <c r="P40" s="182">
        <v>38.270000000000003</v>
      </c>
      <c r="Q40" s="184">
        <v>-0.1</v>
      </c>
      <c r="R40" s="182">
        <v>47.2</v>
      </c>
      <c r="S40" s="183">
        <v>-5</v>
      </c>
      <c r="T40" s="182">
        <v>30.72</v>
      </c>
      <c r="U40" s="181">
        <v>-7.2</v>
      </c>
      <c r="V40" s="185">
        <v>24.012</v>
      </c>
      <c r="W40" s="159">
        <v>141.6</v>
      </c>
      <c r="X40" s="201">
        <v>445</v>
      </c>
      <c r="Y40" s="223" t="str">
        <f>+LOOKUP(B40,COD_FIN!$C$9:$C$70,COD_FIN!$B$9:$B$70)</f>
        <v>MOS</v>
      </c>
      <c r="Z40" s="181">
        <f t="shared" si="6"/>
        <v>141.56224</v>
      </c>
      <c r="AA40" s="180"/>
    </row>
    <row r="41" spans="1:27" x14ac:dyDescent="0.3">
      <c r="A41" s="201">
        <f t="shared" si="7"/>
        <v>31</v>
      </c>
      <c r="B41" s="174">
        <v>106500005</v>
      </c>
      <c r="C41" s="175">
        <v>97147</v>
      </c>
      <c r="D41" s="176">
        <v>970093</v>
      </c>
      <c r="E41" s="177">
        <v>40057</v>
      </c>
      <c r="F41" s="178">
        <v>44197</v>
      </c>
      <c r="G41" s="179">
        <v>146</v>
      </c>
      <c r="H41" s="180">
        <v>333.5</v>
      </c>
      <c r="I41" s="180">
        <v>49.77</v>
      </c>
      <c r="J41" s="179">
        <v>9</v>
      </c>
      <c r="K41" s="181">
        <v>2.5</v>
      </c>
      <c r="L41" s="182">
        <v>29.716000000000001</v>
      </c>
      <c r="M41" s="181">
        <v>6.6</v>
      </c>
      <c r="N41" s="182">
        <v>24.167999999999999</v>
      </c>
      <c r="O41" s="183">
        <v>9.4</v>
      </c>
      <c r="P41" s="182">
        <v>21.128</v>
      </c>
      <c r="Q41" s="184">
        <v>-0.02</v>
      </c>
      <c r="R41" s="182">
        <v>35.6</v>
      </c>
      <c r="S41" s="183">
        <v>-1.5</v>
      </c>
      <c r="T41" s="182">
        <v>23.422000000000001</v>
      </c>
      <c r="U41" s="181">
        <v>3.8</v>
      </c>
      <c r="V41" s="185">
        <v>13.959</v>
      </c>
      <c r="W41" s="159">
        <v>140.6</v>
      </c>
      <c r="X41" s="201">
        <v>436</v>
      </c>
      <c r="Y41" s="223" t="str">
        <f>+LOOKUP(B41,COD_FIN!$C$9:$C$70,COD_FIN!$B$9:$B$70)</f>
        <v>ARM</v>
      </c>
      <c r="Z41" s="181">
        <f t="shared" si="6"/>
        <v>140.57184000000001</v>
      </c>
      <c r="AA41" s="180"/>
    </row>
    <row r="42" spans="1:27" x14ac:dyDescent="0.3">
      <c r="A42" s="201">
        <f t="shared" si="7"/>
        <v>32</v>
      </c>
      <c r="B42" s="174">
        <v>2840001</v>
      </c>
      <c r="C42" s="175">
        <v>112814</v>
      </c>
      <c r="D42" s="176" t="s">
        <v>406</v>
      </c>
      <c r="E42" s="177">
        <v>42856</v>
      </c>
      <c r="F42" s="178">
        <v>43983</v>
      </c>
      <c r="G42" s="179">
        <v>55</v>
      </c>
      <c r="H42" s="180">
        <v>187.6</v>
      </c>
      <c r="I42" s="180">
        <v>31.995000000000001</v>
      </c>
      <c r="J42" s="179">
        <v>2</v>
      </c>
      <c r="K42" s="181">
        <v>13.5</v>
      </c>
      <c r="L42" s="182">
        <v>26.228000000000002</v>
      </c>
      <c r="M42" s="181">
        <v>5.3</v>
      </c>
      <c r="N42" s="182">
        <v>20.934999999999999</v>
      </c>
      <c r="O42" s="183">
        <v>22.8</v>
      </c>
      <c r="P42" s="182">
        <v>18.248999999999999</v>
      </c>
      <c r="Q42" s="184">
        <v>-0.45</v>
      </c>
      <c r="R42" s="182">
        <v>27.7</v>
      </c>
      <c r="S42" s="183">
        <v>-5.9</v>
      </c>
      <c r="T42" s="182">
        <v>17.5</v>
      </c>
      <c r="U42" s="181">
        <v>-16.899999999999999</v>
      </c>
      <c r="V42" s="185">
        <v>8.33</v>
      </c>
      <c r="W42" s="159">
        <v>140.4</v>
      </c>
      <c r="X42" s="201">
        <v>1539</v>
      </c>
      <c r="Y42" s="223" t="str">
        <f>+LOOKUP(B42,COD_FIN!$C$9:$C$70,COD_FIN!$B$9:$B$70)</f>
        <v>LAP</v>
      </c>
      <c r="Z42" s="181">
        <f t="shared" si="6"/>
        <v>140.37504000000001</v>
      </c>
      <c r="AA42" s="180"/>
    </row>
    <row r="43" spans="1:27" x14ac:dyDescent="0.3">
      <c r="A43" s="201">
        <f t="shared" si="7"/>
        <v>33</v>
      </c>
      <c r="B43" s="174">
        <v>3600001</v>
      </c>
      <c r="C43" s="175">
        <v>109664</v>
      </c>
      <c r="D43" s="176" t="s">
        <v>351</v>
      </c>
      <c r="E43" s="177">
        <v>42186</v>
      </c>
      <c r="F43" s="178">
        <v>44105</v>
      </c>
      <c r="G43" s="179">
        <v>287</v>
      </c>
      <c r="H43" s="180">
        <v>473.7</v>
      </c>
      <c r="I43" s="180">
        <v>56.21</v>
      </c>
      <c r="J43" s="179">
        <v>4</v>
      </c>
      <c r="K43" s="181">
        <v>4.7</v>
      </c>
      <c r="L43" s="182">
        <v>42.66</v>
      </c>
      <c r="M43" s="181">
        <v>9.8000000000000007</v>
      </c>
      <c r="N43" s="182">
        <v>34.92</v>
      </c>
      <c r="O43" s="183">
        <v>24.5</v>
      </c>
      <c r="P43" s="182">
        <v>31.14</v>
      </c>
      <c r="Q43" s="184">
        <v>-0.4</v>
      </c>
      <c r="R43" s="182">
        <v>39.6</v>
      </c>
      <c r="S43" s="183">
        <v>-7.9</v>
      </c>
      <c r="T43" s="182">
        <v>27.6</v>
      </c>
      <c r="U43" s="181">
        <v>-9.3000000000000007</v>
      </c>
      <c r="V43" s="185">
        <v>16.542999999999999</v>
      </c>
      <c r="W43" s="159">
        <v>138.19999999999999</v>
      </c>
      <c r="X43" s="201">
        <v>667</v>
      </c>
      <c r="Y43" s="223" t="str">
        <f>+LOOKUP(B43,COD_FIN!$C$9:$C$70,COD_FIN!$B$9:$B$70)</f>
        <v>MOS</v>
      </c>
      <c r="Z43" s="181">
        <f t="shared" si="6"/>
        <v>138.17312000000001</v>
      </c>
      <c r="AA43" s="180"/>
    </row>
    <row r="44" spans="1:27" x14ac:dyDescent="0.3">
      <c r="A44" s="201">
        <f t="shared" si="7"/>
        <v>34</v>
      </c>
      <c r="B44" s="174">
        <v>3600001</v>
      </c>
      <c r="C44" s="175">
        <v>114225</v>
      </c>
      <c r="D44" s="176" t="s">
        <v>400</v>
      </c>
      <c r="E44" s="177">
        <v>43160</v>
      </c>
      <c r="F44" s="178">
        <v>44197</v>
      </c>
      <c r="G44" s="179">
        <v>172</v>
      </c>
      <c r="H44" s="180">
        <v>348.3</v>
      </c>
      <c r="I44" s="180">
        <v>44.496000000000002</v>
      </c>
      <c r="J44" s="179">
        <v>2</v>
      </c>
      <c r="K44" s="181">
        <v>12</v>
      </c>
      <c r="L44" s="182">
        <v>28.626000000000001</v>
      </c>
      <c r="M44" s="181">
        <v>8.8000000000000007</v>
      </c>
      <c r="N44" s="182">
        <v>23.244</v>
      </c>
      <c r="O44" s="183">
        <v>23.8</v>
      </c>
      <c r="P44" s="182">
        <v>20.436</v>
      </c>
      <c r="Q44" s="184">
        <v>-0.4</v>
      </c>
      <c r="R44" s="182">
        <v>36.200000000000003</v>
      </c>
      <c r="S44" s="183">
        <v>-5.9</v>
      </c>
      <c r="T44" s="182">
        <v>19.552</v>
      </c>
      <c r="U44" s="181">
        <v>-18.600000000000001</v>
      </c>
      <c r="V44" s="185">
        <v>10.093999999999999</v>
      </c>
      <c r="W44" s="159">
        <v>133.6</v>
      </c>
      <c r="X44" s="201">
        <v>828</v>
      </c>
      <c r="Y44" s="223" t="str">
        <f>+LOOKUP(B44,COD_FIN!$C$9:$C$70,COD_FIN!$B$9:$B$70)</f>
        <v>MOS</v>
      </c>
      <c r="Z44" s="181">
        <f t="shared" si="6"/>
        <v>133.58431999999999</v>
      </c>
      <c r="AA44" s="180"/>
    </row>
    <row r="45" spans="1:27" x14ac:dyDescent="0.3">
      <c r="A45" s="201">
        <f t="shared" si="7"/>
        <v>35</v>
      </c>
      <c r="B45" s="174">
        <v>3600001</v>
      </c>
      <c r="C45" s="175">
        <v>111430</v>
      </c>
      <c r="D45" s="176" t="s">
        <v>433</v>
      </c>
      <c r="E45" s="177">
        <v>42522</v>
      </c>
      <c r="F45" s="178">
        <v>44044</v>
      </c>
      <c r="G45" s="179">
        <v>305</v>
      </c>
      <c r="H45" s="180">
        <v>389.1</v>
      </c>
      <c r="I45" s="180">
        <v>46.64</v>
      </c>
      <c r="J45" s="179">
        <v>3</v>
      </c>
      <c r="K45" s="181">
        <v>6.7</v>
      </c>
      <c r="L45" s="182">
        <v>41.756999999999998</v>
      </c>
      <c r="M45" s="181">
        <v>8.6</v>
      </c>
      <c r="N45" s="182">
        <v>33.759</v>
      </c>
      <c r="O45" s="183">
        <v>29.7</v>
      </c>
      <c r="P45" s="182">
        <v>29.946000000000002</v>
      </c>
      <c r="Q45" s="184">
        <v>-0.27</v>
      </c>
      <c r="R45" s="182">
        <v>36.1</v>
      </c>
      <c r="S45" s="183">
        <v>-1.1000000000000001</v>
      </c>
      <c r="T45" s="182">
        <v>18.8</v>
      </c>
      <c r="U45" s="181">
        <v>-6.2</v>
      </c>
      <c r="V45" s="185">
        <v>9.3940000000000001</v>
      </c>
      <c r="W45" s="159">
        <v>133</v>
      </c>
      <c r="X45" s="201">
        <v>742</v>
      </c>
      <c r="Y45" s="223" t="str">
        <f>+LOOKUP(B45,COD_FIN!$C$9:$C$70,COD_FIN!$B$9:$B$70)</f>
        <v>MOS</v>
      </c>
      <c r="Z45" s="181">
        <f t="shared" si="6"/>
        <v>132.99679999999998</v>
      </c>
      <c r="AA45" s="180"/>
    </row>
    <row r="46" spans="1:27" x14ac:dyDescent="0.3">
      <c r="A46" s="201">
        <f t="shared" si="7"/>
        <v>36</v>
      </c>
      <c r="B46" s="174">
        <v>3600001</v>
      </c>
      <c r="C46" s="175">
        <v>102877</v>
      </c>
      <c r="D46" s="176" t="s">
        <v>360</v>
      </c>
      <c r="E46" s="177">
        <v>40940</v>
      </c>
      <c r="F46" s="178">
        <v>43862</v>
      </c>
      <c r="G46" s="179">
        <v>305</v>
      </c>
      <c r="H46" s="180">
        <v>300</v>
      </c>
      <c r="I46" s="180">
        <v>57.988</v>
      </c>
      <c r="J46" s="179">
        <v>6</v>
      </c>
      <c r="K46" s="181">
        <v>8.9</v>
      </c>
      <c r="L46" s="182">
        <v>45.39</v>
      </c>
      <c r="M46" s="181">
        <v>4.9000000000000004</v>
      </c>
      <c r="N46" s="182">
        <v>37.735999999999997</v>
      </c>
      <c r="O46" s="183">
        <v>15.8</v>
      </c>
      <c r="P46" s="182">
        <v>34.087000000000003</v>
      </c>
      <c r="Q46" s="184">
        <v>-0.06</v>
      </c>
      <c r="R46" s="182">
        <v>39.6</v>
      </c>
      <c r="S46" s="183">
        <v>-1.7</v>
      </c>
      <c r="T46" s="182">
        <v>31.1</v>
      </c>
      <c r="U46" s="181">
        <v>-5.5</v>
      </c>
      <c r="V46" s="185">
        <v>21.140999999999998</v>
      </c>
      <c r="W46" s="159">
        <v>130.80000000000001</v>
      </c>
      <c r="X46" s="201">
        <v>464</v>
      </c>
      <c r="Y46" s="223" t="str">
        <f>+LOOKUP(B46,COD_FIN!$C$9:$C$70,COD_FIN!$B$9:$B$70)</f>
        <v>MOS</v>
      </c>
      <c r="Z46" s="181">
        <f t="shared" si="6"/>
        <v>130.82496</v>
      </c>
      <c r="AA46" s="180"/>
    </row>
    <row r="47" spans="1:27" x14ac:dyDescent="0.3">
      <c r="A47" s="201">
        <f t="shared" si="7"/>
        <v>37</v>
      </c>
      <c r="B47" s="174">
        <v>3600001</v>
      </c>
      <c r="C47" s="175">
        <v>113606</v>
      </c>
      <c r="D47" s="176" t="s">
        <v>434</v>
      </c>
      <c r="E47" s="177">
        <v>43009</v>
      </c>
      <c r="F47" s="178">
        <v>43952</v>
      </c>
      <c r="G47" s="179">
        <v>305</v>
      </c>
      <c r="H47" s="180">
        <v>279.2</v>
      </c>
      <c r="I47" s="180">
        <v>42.35</v>
      </c>
      <c r="J47" s="179">
        <v>1</v>
      </c>
      <c r="K47" s="181">
        <v>13.2</v>
      </c>
      <c r="L47" s="182">
        <v>34.299999999999997</v>
      </c>
      <c r="M47" s="181">
        <v>6.1</v>
      </c>
      <c r="N47" s="182">
        <v>27.5</v>
      </c>
      <c r="O47" s="183">
        <v>17</v>
      </c>
      <c r="P47" s="182">
        <v>24.1</v>
      </c>
      <c r="Q47" s="184">
        <v>-0.42</v>
      </c>
      <c r="R47" s="182">
        <v>33.200000000000003</v>
      </c>
      <c r="S47" s="183">
        <v>-1.9</v>
      </c>
      <c r="T47" s="182">
        <v>17.7</v>
      </c>
      <c r="U47" s="181">
        <v>-15.2</v>
      </c>
      <c r="V47" s="185">
        <v>8.6435999999999993</v>
      </c>
      <c r="W47" s="159">
        <v>129.4</v>
      </c>
      <c r="X47" s="201">
        <v>816</v>
      </c>
      <c r="Y47" s="223" t="str">
        <f>+LOOKUP(B47,COD_FIN!$C$9:$C$70,COD_FIN!$B$9:$B$70)</f>
        <v>MOS</v>
      </c>
      <c r="Z47" s="181">
        <f t="shared" si="6"/>
        <v>129.37535999999997</v>
      </c>
      <c r="AA47" s="180"/>
    </row>
    <row r="48" spans="1:27" x14ac:dyDescent="0.3">
      <c r="A48" s="201">
        <f t="shared" si="7"/>
        <v>38</v>
      </c>
      <c r="B48" s="174">
        <v>2840001</v>
      </c>
      <c r="C48" s="175">
        <v>103380</v>
      </c>
      <c r="D48" s="176" t="s">
        <v>314</v>
      </c>
      <c r="E48" s="177">
        <v>41061</v>
      </c>
      <c r="F48" s="178">
        <v>43891</v>
      </c>
      <c r="G48" s="179">
        <v>145</v>
      </c>
      <c r="H48" s="180">
        <v>166.4</v>
      </c>
      <c r="I48" s="180">
        <v>59.36</v>
      </c>
      <c r="J48" s="179">
        <v>5</v>
      </c>
      <c r="K48" s="181">
        <v>11.1</v>
      </c>
      <c r="L48" s="182">
        <v>44.965000000000003</v>
      </c>
      <c r="M48" s="181">
        <v>6.6</v>
      </c>
      <c r="N48" s="182">
        <v>38.164999999999999</v>
      </c>
      <c r="O48" s="183">
        <v>16.899999999999999</v>
      </c>
      <c r="P48" s="182">
        <v>34.765000000000001</v>
      </c>
      <c r="Q48" s="184">
        <v>-0.23</v>
      </c>
      <c r="R48" s="182">
        <v>44.7</v>
      </c>
      <c r="S48" s="183">
        <v>2.6</v>
      </c>
      <c r="T48" s="182">
        <v>35.1</v>
      </c>
      <c r="U48" s="181">
        <v>-8.6999999999999993</v>
      </c>
      <c r="V48" s="185">
        <v>24.08</v>
      </c>
      <c r="W48" s="159">
        <v>129.4</v>
      </c>
      <c r="X48" s="201">
        <v>1356</v>
      </c>
      <c r="Y48" s="223" t="str">
        <f>+LOOKUP(B48,COD_FIN!$C$9:$C$70,COD_FIN!$B$9:$B$70)</f>
        <v>LAP</v>
      </c>
      <c r="Z48" s="181">
        <f t="shared" si="6"/>
        <v>129.42655999999997</v>
      </c>
      <c r="AA48" s="180"/>
    </row>
    <row r="49" spans="1:27" x14ac:dyDescent="0.3">
      <c r="A49" s="201">
        <f t="shared" si="7"/>
        <v>39</v>
      </c>
      <c r="B49" s="174">
        <v>3600001</v>
      </c>
      <c r="C49" s="175">
        <v>113605</v>
      </c>
      <c r="D49" s="176" t="s">
        <v>435</v>
      </c>
      <c r="E49" s="177">
        <v>43009</v>
      </c>
      <c r="F49" s="178">
        <v>44136</v>
      </c>
      <c r="G49" s="179">
        <v>252</v>
      </c>
      <c r="H49" s="180">
        <v>133.9</v>
      </c>
      <c r="I49" s="180">
        <v>45.344000000000001</v>
      </c>
      <c r="J49" s="179">
        <v>2</v>
      </c>
      <c r="K49" s="181">
        <v>10.5</v>
      </c>
      <c r="L49" s="182">
        <v>35.72</v>
      </c>
      <c r="M49" s="181">
        <v>5.3</v>
      </c>
      <c r="N49" s="182">
        <v>28.215</v>
      </c>
      <c r="O49" s="183">
        <v>21.1</v>
      </c>
      <c r="P49" s="182">
        <v>24.605</v>
      </c>
      <c r="Q49" s="184">
        <v>-0.5</v>
      </c>
      <c r="R49" s="182">
        <v>32.299999999999997</v>
      </c>
      <c r="S49" s="183">
        <v>-6.6</v>
      </c>
      <c r="T49" s="182">
        <v>19.7</v>
      </c>
      <c r="U49" s="181">
        <v>-14.4</v>
      </c>
      <c r="V49" s="185">
        <v>9.5060000000000002</v>
      </c>
      <c r="W49" s="159">
        <v>129.30000000000001</v>
      </c>
      <c r="X49" s="201">
        <v>815</v>
      </c>
      <c r="Y49" s="223" t="str">
        <f>+LOOKUP(B49,COD_FIN!$C$9:$C$70,COD_FIN!$B$9:$B$70)</f>
        <v>MOS</v>
      </c>
      <c r="Z49" s="181">
        <f t="shared" si="6"/>
        <v>129.33792</v>
      </c>
      <c r="AA49" s="180"/>
    </row>
    <row r="50" spans="1:27" x14ac:dyDescent="0.3">
      <c r="A50" s="201">
        <f t="shared" si="7"/>
        <v>40</v>
      </c>
      <c r="B50" s="174">
        <v>3600001</v>
      </c>
      <c r="C50" s="175">
        <v>103612</v>
      </c>
      <c r="D50" s="176" t="s">
        <v>260</v>
      </c>
      <c r="E50" s="177">
        <v>41091</v>
      </c>
      <c r="F50" s="178">
        <v>44044</v>
      </c>
      <c r="G50" s="179">
        <v>305</v>
      </c>
      <c r="H50" s="180">
        <v>510.6</v>
      </c>
      <c r="I50" s="180">
        <v>56.32</v>
      </c>
      <c r="J50" s="179">
        <v>6</v>
      </c>
      <c r="K50" s="181">
        <v>5.4</v>
      </c>
      <c r="L50" s="182">
        <v>46.276000000000003</v>
      </c>
      <c r="M50" s="181">
        <v>6.8</v>
      </c>
      <c r="N50" s="182">
        <v>38.64</v>
      </c>
      <c r="O50" s="183">
        <v>28.4</v>
      </c>
      <c r="P50" s="182">
        <v>34.868000000000002</v>
      </c>
      <c r="Q50" s="184">
        <v>-0.22</v>
      </c>
      <c r="R50" s="182">
        <v>40</v>
      </c>
      <c r="S50" s="183">
        <v>1</v>
      </c>
      <c r="T50" s="182">
        <v>30.6</v>
      </c>
      <c r="U50" s="181">
        <v>-0.7</v>
      </c>
      <c r="V50" s="185">
        <v>20.619</v>
      </c>
      <c r="W50" s="159">
        <v>128.30000000000001</v>
      </c>
      <c r="X50" s="201">
        <v>487</v>
      </c>
      <c r="Y50" s="223" t="str">
        <f>+LOOKUP(B50,COD_FIN!$C$9:$C$70,COD_FIN!$B$9:$B$70)</f>
        <v>MOS</v>
      </c>
      <c r="Z50" s="181">
        <f t="shared" si="6"/>
        <v>128.30464000000003</v>
      </c>
      <c r="AA50" s="180"/>
    </row>
    <row r="51" spans="1:27" x14ac:dyDescent="0.3">
      <c r="A51" s="201">
        <f t="shared" si="7"/>
        <v>41</v>
      </c>
      <c r="B51" s="174">
        <v>3600001</v>
      </c>
      <c r="C51" s="175">
        <v>108455</v>
      </c>
      <c r="D51" s="176" t="s">
        <v>336</v>
      </c>
      <c r="E51" s="177">
        <v>42036</v>
      </c>
      <c r="F51" s="178">
        <v>44075</v>
      </c>
      <c r="G51" s="179">
        <v>305</v>
      </c>
      <c r="H51" s="180">
        <v>489</v>
      </c>
      <c r="I51" s="180">
        <v>51.59</v>
      </c>
      <c r="J51" s="179">
        <v>4</v>
      </c>
      <c r="K51" s="181">
        <v>12.2</v>
      </c>
      <c r="L51" s="182">
        <v>42.39</v>
      </c>
      <c r="M51" s="181">
        <v>7.1</v>
      </c>
      <c r="N51" s="182">
        <v>34.56</v>
      </c>
      <c r="O51" s="183">
        <v>23</v>
      </c>
      <c r="P51" s="182">
        <v>30.69</v>
      </c>
      <c r="Q51" s="184">
        <v>-0.08</v>
      </c>
      <c r="R51" s="182">
        <v>39.299999999999997</v>
      </c>
      <c r="S51" s="183">
        <v>0.2</v>
      </c>
      <c r="T51" s="182">
        <v>23.2</v>
      </c>
      <c r="U51" s="181">
        <v>-11.5</v>
      </c>
      <c r="V51" s="185">
        <v>14.625999999999999</v>
      </c>
      <c r="W51" s="159">
        <v>127.5</v>
      </c>
      <c r="X51" s="201">
        <v>631</v>
      </c>
      <c r="Y51" s="223" t="str">
        <f>+LOOKUP(B51,COD_FIN!$C$9:$C$70,COD_FIN!$B$9:$B$70)</f>
        <v>MOS</v>
      </c>
      <c r="Z51" s="181">
        <f t="shared" si="6"/>
        <v>127.48095999999998</v>
      </c>
      <c r="AA51" s="180"/>
    </row>
    <row r="52" spans="1:27" x14ac:dyDescent="0.3">
      <c r="A52" s="201">
        <f t="shared" si="7"/>
        <v>42</v>
      </c>
      <c r="B52" s="174">
        <v>3600001</v>
      </c>
      <c r="C52" s="175">
        <v>109651</v>
      </c>
      <c r="D52" s="176" t="s">
        <v>408</v>
      </c>
      <c r="E52" s="177">
        <v>42095</v>
      </c>
      <c r="F52" s="178">
        <v>44136</v>
      </c>
      <c r="G52" s="179">
        <v>232</v>
      </c>
      <c r="H52" s="180">
        <v>231.5</v>
      </c>
      <c r="I52" s="180">
        <v>50.357999999999997</v>
      </c>
      <c r="J52" s="179">
        <v>4</v>
      </c>
      <c r="K52" s="181">
        <v>3.6</v>
      </c>
      <c r="L52" s="182">
        <v>44.712000000000003</v>
      </c>
      <c r="M52" s="181">
        <v>6.1</v>
      </c>
      <c r="N52" s="182">
        <v>36.432000000000002</v>
      </c>
      <c r="O52" s="183">
        <v>11.9</v>
      </c>
      <c r="P52" s="182">
        <v>32.567999999999998</v>
      </c>
      <c r="Q52" s="184">
        <v>0.12</v>
      </c>
      <c r="R52" s="182">
        <v>36</v>
      </c>
      <c r="S52" s="183">
        <v>-4.8</v>
      </c>
      <c r="T52" s="182">
        <v>21.2</v>
      </c>
      <c r="U52" s="181">
        <v>-0.9</v>
      </c>
      <c r="V52" s="185">
        <v>12.353999999999999</v>
      </c>
      <c r="W52" s="159">
        <v>127</v>
      </c>
      <c r="X52" s="201">
        <v>641</v>
      </c>
      <c r="Y52" s="223" t="str">
        <f>+LOOKUP(B52,COD_FIN!$C$9:$C$70,COD_FIN!$B$9:$B$70)</f>
        <v>MOS</v>
      </c>
      <c r="Z52" s="181">
        <f t="shared" si="6"/>
        <v>127.00768000000001</v>
      </c>
      <c r="AA52" s="180"/>
    </row>
    <row r="53" spans="1:27" x14ac:dyDescent="0.3">
      <c r="A53" s="201">
        <f t="shared" si="7"/>
        <v>43</v>
      </c>
      <c r="B53" s="174">
        <v>2840001</v>
      </c>
      <c r="C53" s="175">
        <v>107975</v>
      </c>
      <c r="D53" s="176" t="s">
        <v>411</v>
      </c>
      <c r="E53" s="177">
        <v>41791</v>
      </c>
      <c r="F53" s="178">
        <v>43800</v>
      </c>
      <c r="G53" s="179">
        <v>257</v>
      </c>
      <c r="H53" s="180">
        <v>336.6</v>
      </c>
      <c r="I53" s="180">
        <v>55.33</v>
      </c>
      <c r="J53" s="179">
        <v>4</v>
      </c>
      <c r="K53" s="181">
        <v>11.9</v>
      </c>
      <c r="L53" s="182">
        <v>37.229999999999997</v>
      </c>
      <c r="M53" s="181">
        <v>7.5</v>
      </c>
      <c r="N53" s="182">
        <v>32.121000000000002</v>
      </c>
      <c r="O53" s="183">
        <v>31</v>
      </c>
      <c r="P53" s="182">
        <v>28.884</v>
      </c>
      <c r="Q53" s="184">
        <v>-0.34</v>
      </c>
      <c r="R53" s="182">
        <v>39.299999999999997</v>
      </c>
      <c r="S53" s="183">
        <v>-1.3</v>
      </c>
      <c r="T53" s="182">
        <v>28.2</v>
      </c>
      <c r="U53" s="181">
        <v>-14.8</v>
      </c>
      <c r="V53" s="185">
        <v>18.247</v>
      </c>
      <c r="W53" s="159">
        <v>120.6</v>
      </c>
      <c r="X53" s="201">
        <v>1433</v>
      </c>
      <c r="Y53" s="223" t="str">
        <f>+LOOKUP(B53,COD_FIN!$C$9:$C$70,COD_FIN!$B$9:$B$70)</f>
        <v>LAP</v>
      </c>
      <c r="Z53" s="181">
        <f t="shared" si="6"/>
        <v>120.55552</v>
      </c>
      <c r="AA53" s="180"/>
    </row>
    <row r="54" spans="1:27" x14ac:dyDescent="0.3">
      <c r="A54" s="201">
        <f t="shared" si="7"/>
        <v>44</v>
      </c>
      <c r="B54" s="174">
        <v>550003</v>
      </c>
      <c r="C54" s="175">
        <v>111342</v>
      </c>
      <c r="D54" s="176" t="s">
        <v>343</v>
      </c>
      <c r="E54" s="177">
        <v>42156</v>
      </c>
      <c r="F54" s="178">
        <v>43739</v>
      </c>
      <c r="G54" s="179">
        <v>296</v>
      </c>
      <c r="H54" s="180">
        <v>320.39999999999998</v>
      </c>
      <c r="I54" s="180">
        <v>56.32</v>
      </c>
      <c r="J54" s="179">
        <v>3</v>
      </c>
      <c r="K54" s="181">
        <v>12.1</v>
      </c>
      <c r="L54" s="182">
        <v>36.799999999999997</v>
      </c>
      <c r="M54" s="181">
        <v>6.4</v>
      </c>
      <c r="N54" s="182">
        <v>31.28</v>
      </c>
      <c r="O54" s="183">
        <v>20.399999999999999</v>
      </c>
      <c r="P54" s="182">
        <v>28.4</v>
      </c>
      <c r="Q54" s="184">
        <v>-0.33</v>
      </c>
      <c r="R54" s="182">
        <v>39.5</v>
      </c>
      <c r="S54" s="183">
        <v>-1.2</v>
      </c>
      <c r="T54" s="182">
        <v>31.3</v>
      </c>
      <c r="U54" s="181">
        <v>-14.1</v>
      </c>
      <c r="V54" s="185">
        <v>18.056000000000001</v>
      </c>
      <c r="W54" s="159">
        <v>118</v>
      </c>
      <c r="X54" s="201">
        <v>915</v>
      </c>
      <c r="Y54" s="223" t="str">
        <f>+LOOKUP(B54,COD_FIN!$C$9:$C$70,COD_FIN!$B$9:$B$70)</f>
        <v>HLP</v>
      </c>
      <c r="Z54" s="181">
        <f t="shared" si="6"/>
        <v>117.97184</v>
      </c>
      <c r="AA54" s="180"/>
    </row>
    <row r="55" spans="1:27" x14ac:dyDescent="0.3">
      <c r="A55" s="201">
        <f t="shared" si="7"/>
        <v>45</v>
      </c>
      <c r="B55" s="174">
        <v>3600001</v>
      </c>
      <c r="C55" s="175">
        <v>109671</v>
      </c>
      <c r="D55" s="176" t="s">
        <v>401</v>
      </c>
      <c r="E55" s="177">
        <v>42217</v>
      </c>
      <c r="F55" s="178">
        <v>44136</v>
      </c>
      <c r="G55" s="179">
        <v>252</v>
      </c>
      <c r="H55" s="180">
        <v>527.79999999999995</v>
      </c>
      <c r="I55" s="180">
        <v>50.774000000000001</v>
      </c>
      <c r="J55" s="179">
        <v>3</v>
      </c>
      <c r="K55" s="181">
        <v>9.9</v>
      </c>
      <c r="L55" s="182">
        <v>42.624000000000002</v>
      </c>
      <c r="M55" s="181">
        <v>8.9</v>
      </c>
      <c r="N55" s="182">
        <v>34.752000000000002</v>
      </c>
      <c r="O55" s="183">
        <v>28.8</v>
      </c>
      <c r="P55" s="182">
        <v>31.007999999999999</v>
      </c>
      <c r="Q55" s="184">
        <v>-0.26</v>
      </c>
      <c r="R55" s="182">
        <v>36.6</v>
      </c>
      <c r="S55" s="183">
        <v>0.8</v>
      </c>
      <c r="T55" s="182">
        <v>25.8</v>
      </c>
      <c r="U55" s="181">
        <v>-11.5</v>
      </c>
      <c r="V55" s="185">
        <v>14.518000000000001</v>
      </c>
      <c r="W55" s="159">
        <v>115.4</v>
      </c>
      <c r="X55" s="201">
        <v>679</v>
      </c>
      <c r="Y55" s="223" t="str">
        <f>+LOOKUP(B55,COD_FIN!$C$9:$C$70,COD_FIN!$B$9:$B$70)</f>
        <v>MOS</v>
      </c>
      <c r="Z55" s="181">
        <f t="shared" si="6"/>
        <v>115.43744000000002</v>
      </c>
      <c r="AA55" s="180"/>
    </row>
    <row r="56" spans="1:27" x14ac:dyDescent="0.3">
      <c r="A56" s="201">
        <f t="shared" si="7"/>
        <v>46</v>
      </c>
      <c r="B56" s="174">
        <v>550003</v>
      </c>
      <c r="C56" s="175">
        <v>96852</v>
      </c>
      <c r="D56" s="176" t="s">
        <v>366</v>
      </c>
      <c r="E56" s="177">
        <v>40210</v>
      </c>
      <c r="F56" s="178">
        <v>43739</v>
      </c>
      <c r="G56" s="179">
        <v>305</v>
      </c>
      <c r="H56" s="180">
        <v>437.8</v>
      </c>
      <c r="I56" s="180">
        <v>63.14</v>
      </c>
      <c r="J56" s="179">
        <v>7</v>
      </c>
      <c r="K56" s="181">
        <v>5.7</v>
      </c>
      <c r="L56" s="182">
        <v>41.564999999999998</v>
      </c>
      <c r="M56" s="181">
        <v>2.8</v>
      </c>
      <c r="N56" s="182">
        <v>35.26</v>
      </c>
      <c r="O56" s="183">
        <v>14.3</v>
      </c>
      <c r="P56" s="182">
        <v>31.734000000000002</v>
      </c>
      <c r="Q56" s="184">
        <v>-0.04</v>
      </c>
      <c r="R56" s="182">
        <v>41.5</v>
      </c>
      <c r="S56" s="183">
        <v>1.4</v>
      </c>
      <c r="T56" s="182">
        <v>34.5</v>
      </c>
      <c r="U56" s="181">
        <v>2.7</v>
      </c>
      <c r="V56" s="185">
        <v>24.564</v>
      </c>
      <c r="W56" s="159">
        <v>115.3</v>
      </c>
      <c r="X56" s="201">
        <v>635</v>
      </c>
      <c r="Y56" s="223" t="str">
        <f>+LOOKUP(B56,COD_FIN!$C$9:$C$70,COD_FIN!$B$9:$B$70)</f>
        <v>HLP</v>
      </c>
      <c r="Z56" s="181">
        <f t="shared" si="6"/>
        <v>115.3408</v>
      </c>
      <c r="AA56" s="180"/>
    </row>
    <row r="57" spans="1:27" x14ac:dyDescent="0.3">
      <c r="A57" s="201">
        <f t="shared" si="7"/>
        <v>47</v>
      </c>
      <c r="B57" s="174">
        <v>3600001</v>
      </c>
      <c r="C57" s="175">
        <v>108447</v>
      </c>
      <c r="D57" s="176" t="s">
        <v>351</v>
      </c>
      <c r="E57" s="177">
        <v>41944</v>
      </c>
      <c r="F57" s="178">
        <v>43983</v>
      </c>
      <c r="G57" s="179">
        <v>282</v>
      </c>
      <c r="H57" s="180">
        <v>468.7</v>
      </c>
      <c r="I57" s="180">
        <v>54.45</v>
      </c>
      <c r="J57" s="179">
        <v>4</v>
      </c>
      <c r="K57" s="181">
        <v>2.9</v>
      </c>
      <c r="L57" s="182">
        <v>43.988999999999997</v>
      </c>
      <c r="M57" s="181">
        <v>7.2</v>
      </c>
      <c r="N57" s="182">
        <v>35.991</v>
      </c>
      <c r="O57" s="183">
        <v>19.3</v>
      </c>
      <c r="P57" s="182">
        <v>32.085000000000001</v>
      </c>
      <c r="Q57" s="184">
        <v>-0.46</v>
      </c>
      <c r="R57" s="182">
        <v>39.6</v>
      </c>
      <c r="S57" s="183">
        <v>-9.1</v>
      </c>
      <c r="T57" s="182">
        <v>27.7</v>
      </c>
      <c r="U57" s="181">
        <v>-7.5</v>
      </c>
      <c r="V57" s="185">
        <v>16.2</v>
      </c>
      <c r="W57" s="159">
        <v>113.9</v>
      </c>
      <c r="X57" s="201">
        <v>623</v>
      </c>
      <c r="Y57" s="223" t="str">
        <f>+LOOKUP(B57,COD_FIN!$C$9:$C$70,COD_FIN!$B$9:$B$70)</f>
        <v>MOS</v>
      </c>
      <c r="Z57" s="181">
        <f t="shared" si="6"/>
        <v>113.86783999999999</v>
      </c>
      <c r="AA57" s="180"/>
    </row>
    <row r="58" spans="1:27" x14ac:dyDescent="0.3">
      <c r="A58" s="201">
        <f t="shared" si="7"/>
        <v>48</v>
      </c>
      <c r="B58" s="174">
        <v>3600001</v>
      </c>
      <c r="C58" s="175">
        <v>112399</v>
      </c>
      <c r="D58" s="176" t="s">
        <v>436</v>
      </c>
      <c r="E58" s="177">
        <v>42705</v>
      </c>
      <c r="F58" s="178">
        <v>43952</v>
      </c>
      <c r="G58" s="179">
        <v>305</v>
      </c>
      <c r="H58" s="180">
        <v>430.8</v>
      </c>
      <c r="I58" s="180">
        <v>44.44</v>
      </c>
      <c r="J58" s="179">
        <v>2</v>
      </c>
      <c r="K58" s="181">
        <v>8.1</v>
      </c>
      <c r="L58" s="182">
        <v>35.46</v>
      </c>
      <c r="M58" s="181">
        <v>11.3</v>
      </c>
      <c r="N58" s="182">
        <v>28.44</v>
      </c>
      <c r="O58" s="183">
        <v>32.9</v>
      </c>
      <c r="P58" s="182">
        <v>25.11</v>
      </c>
      <c r="Q58" s="184">
        <v>-0.28999999999999998</v>
      </c>
      <c r="R58" s="182">
        <v>33.799999999999997</v>
      </c>
      <c r="S58" s="183">
        <v>-1.9</v>
      </c>
      <c r="T58" s="182">
        <v>19.100000000000001</v>
      </c>
      <c r="U58" s="181">
        <v>-14.2</v>
      </c>
      <c r="V58" s="185">
        <v>10.430999999999999</v>
      </c>
      <c r="W58" s="159">
        <v>111.4</v>
      </c>
      <c r="X58" s="201">
        <v>764</v>
      </c>
      <c r="Y58" s="223" t="str">
        <f>+LOOKUP(B58,COD_FIN!$C$9:$C$70,COD_FIN!$B$9:$B$70)</f>
        <v>MOS</v>
      </c>
      <c r="Z58" s="181">
        <f t="shared" si="6"/>
        <v>111.40671999999998</v>
      </c>
      <c r="AA58" s="180"/>
    </row>
    <row r="59" spans="1:27" x14ac:dyDescent="0.3">
      <c r="A59" s="201">
        <f t="shared" si="7"/>
        <v>49</v>
      </c>
      <c r="B59" s="174">
        <v>550003</v>
      </c>
      <c r="C59" s="175">
        <v>106128</v>
      </c>
      <c r="D59" s="176" t="s">
        <v>410</v>
      </c>
      <c r="E59" s="177">
        <v>41244</v>
      </c>
      <c r="F59" s="178">
        <v>43739</v>
      </c>
      <c r="G59" s="179">
        <v>299</v>
      </c>
      <c r="H59" s="180">
        <v>133.4</v>
      </c>
      <c r="I59" s="180">
        <v>53.35</v>
      </c>
      <c r="J59" s="179">
        <v>5</v>
      </c>
      <c r="K59" s="181">
        <v>7.9</v>
      </c>
      <c r="L59" s="182">
        <v>36.549999999999997</v>
      </c>
      <c r="M59" s="181">
        <v>2.2000000000000002</v>
      </c>
      <c r="N59" s="182">
        <v>29.24</v>
      </c>
      <c r="O59" s="183">
        <v>11.2</v>
      </c>
      <c r="P59" s="182">
        <v>25.84</v>
      </c>
      <c r="Q59" s="184">
        <v>-0.19</v>
      </c>
      <c r="R59" s="182">
        <v>35.1</v>
      </c>
      <c r="S59" s="183">
        <v>0.3</v>
      </c>
      <c r="T59" s="182">
        <v>25.3</v>
      </c>
      <c r="U59" s="181">
        <v>-2.9</v>
      </c>
      <c r="V59" s="185">
        <v>16.96</v>
      </c>
      <c r="W59" s="159">
        <v>108.5</v>
      </c>
      <c r="X59" s="201">
        <v>777.01</v>
      </c>
      <c r="Y59" s="223" t="str">
        <f>+LOOKUP(B59,COD_FIN!$C$9:$C$70,COD_FIN!$B$9:$B$70)</f>
        <v>HLP</v>
      </c>
      <c r="Z59" s="181">
        <f t="shared" si="6"/>
        <v>108.51072000000002</v>
      </c>
      <c r="AA59" s="180"/>
    </row>
    <row r="60" spans="1:27" x14ac:dyDescent="0.3">
      <c r="A60" s="201">
        <f t="shared" si="7"/>
        <v>50</v>
      </c>
      <c r="B60" s="174">
        <v>3600001</v>
      </c>
      <c r="C60" s="175">
        <v>113026</v>
      </c>
      <c r="D60" s="176" t="s">
        <v>437</v>
      </c>
      <c r="E60" s="177">
        <v>42887</v>
      </c>
      <c r="F60" s="178">
        <v>44013</v>
      </c>
      <c r="G60" s="179">
        <v>305</v>
      </c>
      <c r="H60" s="180">
        <v>14.1</v>
      </c>
      <c r="I60" s="180">
        <v>39.021999999999998</v>
      </c>
      <c r="J60" s="179">
        <v>2</v>
      </c>
      <c r="K60" s="181">
        <v>9.3000000000000007</v>
      </c>
      <c r="L60" s="182">
        <v>34.92</v>
      </c>
      <c r="M60" s="181">
        <v>2</v>
      </c>
      <c r="N60" s="182">
        <v>27.45</v>
      </c>
      <c r="O60" s="183">
        <v>8.3000000000000007</v>
      </c>
      <c r="P60" s="182">
        <v>24.03</v>
      </c>
      <c r="Q60" s="184">
        <v>-0.3</v>
      </c>
      <c r="R60" s="182">
        <v>31.2</v>
      </c>
      <c r="S60" s="183">
        <v>-1.2</v>
      </c>
      <c r="T60" s="182">
        <v>12.7</v>
      </c>
      <c r="U60" s="181">
        <v>-7.1</v>
      </c>
      <c r="V60" s="185">
        <v>6.5170000000000003</v>
      </c>
      <c r="W60" s="159">
        <v>104.5</v>
      </c>
      <c r="X60" s="201">
        <v>794</v>
      </c>
      <c r="Y60" s="223" t="str">
        <f>+LOOKUP(B60,COD_FIN!$C$9:$C$70,COD_FIN!$B$9:$B$70)</f>
        <v>MOS</v>
      </c>
      <c r="Z60" s="181">
        <f t="shared" si="6"/>
        <v>104.50144</v>
      </c>
      <c r="AA60" s="180"/>
    </row>
    <row r="61" spans="1:27" x14ac:dyDescent="0.3">
      <c r="B61" s="224"/>
      <c r="Q61" s="184"/>
      <c r="AA61" s="180"/>
    </row>
    <row r="62" spans="1:27" x14ac:dyDescent="0.3">
      <c r="B62" s="224"/>
      <c r="Q62" s="184"/>
    </row>
    <row r="63" spans="1:27" x14ac:dyDescent="0.3">
      <c r="B63" s="224"/>
      <c r="Q63" s="184"/>
    </row>
    <row r="64" spans="1:27" x14ac:dyDescent="0.3">
      <c r="B64" s="224"/>
      <c r="Q64" s="184"/>
    </row>
    <row r="65" spans="2:17" x14ac:dyDescent="0.3">
      <c r="B65" s="224"/>
      <c r="Q65" s="184"/>
    </row>
    <row r="66" spans="2:17" x14ac:dyDescent="0.3">
      <c r="B66" s="224"/>
      <c r="Q66" s="184"/>
    </row>
    <row r="67" spans="2:17" x14ac:dyDescent="0.3">
      <c r="B67" s="224"/>
    </row>
    <row r="68" spans="2:17" x14ac:dyDescent="0.3">
      <c r="B68" s="224"/>
    </row>
    <row r="69" spans="2:17" x14ac:dyDescent="0.3">
      <c r="B69" s="224"/>
    </row>
    <row r="70" spans="2:17" x14ac:dyDescent="0.3">
      <c r="B70" s="224"/>
    </row>
    <row r="71" spans="2:17" x14ac:dyDescent="0.3">
      <c r="B71" s="224"/>
    </row>
    <row r="72" spans="2:17" x14ac:dyDescent="0.3">
      <c r="B72" s="224"/>
    </row>
    <row r="73" spans="2:17" x14ac:dyDescent="0.3">
      <c r="B73" s="224"/>
    </row>
    <row r="74" spans="2:17" x14ac:dyDescent="0.3">
      <c r="B74" s="224"/>
    </row>
    <row r="75" spans="2:17" x14ac:dyDescent="0.3">
      <c r="B75" s="224"/>
    </row>
    <row r="76" spans="2:17" x14ac:dyDescent="0.3">
      <c r="B76" s="224"/>
    </row>
    <row r="77" spans="2:17" x14ac:dyDescent="0.3">
      <c r="B77" s="224"/>
    </row>
    <row r="78" spans="2:17" x14ac:dyDescent="0.3">
      <c r="B78" s="224"/>
    </row>
    <row r="79" spans="2:17" x14ac:dyDescent="0.3">
      <c r="B79" s="224"/>
    </row>
    <row r="80" spans="2:17" x14ac:dyDescent="0.3">
      <c r="B80" s="224"/>
    </row>
    <row r="81" spans="2:2" x14ac:dyDescent="0.3">
      <c r="B81" s="224"/>
    </row>
    <row r="82" spans="2:2" x14ac:dyDescent="0.3">
      <c r="B82" s="224"/>
    </row>
    <row r="83" spans="2:2" x14ac:dyDescent="0.3">
      <c r="B83" s="224"/>
    </row>
    <row r="84" spans="2:2" x14ac:dyDescent="0.3">
      <c r="B84" s="224"/>
    </row>
    <row r="85" spans="2:2" x14ac:dyDescent="0.3">
      <c r="B85" s="224"/>
    </row>
    <row r="86" spans="2:2" x14ac:dyDescent="0.3">
      <c r="B86" s="224"/>
    </row>
    <row r="87" spans="2:2" x14ac:dyDescent="0.3">
      <c r="B87" s="224"/>
    </row>
    <row r="88" spans="2:2" x14ac:dyDescent="0.3">
      <c r="B88" s="224"/>
    </row>
    <row r="89" spans="2:2" x14ac:dyDescent="0.3">
      <c r="B89" s="224"/>
    </row>
    <row r="90" spans="2:2" x14ac:dyDescent="0.3">
      <c r="B90" s="224"/>
    </row>
    <row r="91" spans="2:2" x14ac:dyDescent="0.3">
      <c r="B91" s="224"/>
    </row>
    <row r="92" spans="2:2" x14ac:dyDescent="0.3">
      <c r="B92" s="224"/>
    </row>
    <row r="93" spans="2:2" x14ac:dyDescent="0.3">
      <c r="B93" s="224"/>
    </row>
    <row r="94" spans="2:2" x14ac:dyDescent="0.3">
      <c r="B94" s="224"/>
    </row>
    <row r="95" spans="2:2" x14ac:dyDescent="0.3">
      <c r="B95" s="224"/>
    </row>
    <row r="96" spans="2:2" x14ac:dyDescent="0.3">
      <c r="B96" s="224"/>
    </row>
    <row r="97" spans="2:23" s="192" customFormat="1" x14ac:dyDescent="0.3">
      <c r="B97" s="224"/>
      <c r="C97" s="175"/>
      <c r="D97" s="176"/>
      <c r="E97" s="195"/>
      <c r="F97" s="225"/>
      <c r="G97" s="179"/>
      <c r="H97" s="181"/>
      <c r="I97" s="180"/>
      <c r="J97" s="179"/>
      <c r="K97" s="181"/>
      <c r="L97" s="182"/>
      <c r="M97" s="181"/>
      <c r="N97" s="182"/>
      <c r="O97" s="185"/>
      <c r="P97" s="182"/>
      <c r="Q97" s="185"/>
      <c r="R97" s="182"/>
      <c r="S97" s="183"/>
      <c r="T97" s="182"/>
      <c r="U97" s="181"/>
      <c r="V97" s="185"/>
      <c r="W97" s="160"/>
    </row>
    <row r="98" spans="2:23" x14ac:dyDescent="0.3">
      <c r="B98" s="224"/>
    </row>
    <row r="99" spans="2:23" x14ac:dyDescent="0.3">
      <c r="B99" s="224"/>
    </row>
    <row r="100" spans="2:23" x14ac:dyDescent="0.3">
      <c r="B100" s="224"/>
    </row>
    <row r="101" spans="2:23" x14ac:dyDescent="0.3">
      <c r="B101" s="224"/>
    </row>
    <row r="102" spans="2:23" x14ac:dyDescent="0.3">
      <c r="B102" s="224"/>
    </row>
    <row r="103" spans="2:23" x14ac:dyDescent="0.3">
      <c r="B103" s="224"/>
    </row>
    <row r="104" spans="2:23" x14ac:dyDescent="0.3">
      <c r="B104" s="224"/>
    </row>
    <row r="105" spans="2:23" x14ac:dyDescent="0.3">
      <c r="B105" s="224"/>
    </row>
    <row r="106" spans="2:23" x14ac:dyDescent="0.3">
      <c r="B106" s="224"/>
    </row>
    <row r="107" spans="2:23" x14ac:dyDescent="0.3">
      <c r="B107" s="224"/>
    </row>
    <row r="108" spans="2:23" x14ac:dyDescent="0.3">
      <c r="B108" s="224"/>
    </row>
    <row r="109" spans="2:23" x14ac:dyDescent="0.3">
      <c r="B109" s="224"/>
    </row>
    <row r="110" spans="2:23" x14ac:dyDescent="0.3">
      <c r="B110" s="224"/>
    </row>
    <row r="111" spans="2:23" x14ac:dyDescent="0.3">
      <c r="B111" s="224"/>
    </row>
    <row r="112" spans="2:23" x14ac:dyDescent="0.3">
      <c r="B112" s="224"/>
    </row>
    <row r="113" spans="2:2" x14ac:dyDescent="0.3">
      <c r="B113" s="224"/>
    </row>
    <row r="114" spans="2:2" x14ac:dyDescent="0.3">
      <c r="B114" s="224"/>
    </row>
    <row r="115" spans="2:2" x14ac:dyDescent="0.3">
      <c r="B115" s="224"/>
    </row>
    <row r="116" spans="2:2" x14ac:dyDescent="0.3">
      <c r="B116" s="224"/>
    </row>
    <row r="117" spans="2:2" x14ac:dyDescent="0.3">
      <c r="B117" s="224"/>
    </row>
    <row r="118" spans="2:2" x14ac:dyDescent="0.3">
      <c r="B118" s="224"/>
    </row>
    <row r="119" spans="2:2" x14ac:dyDescent="0.3">
      <c r="B119" s="224"/>
    </row>
    <row r="120" spans="2:2" x14ac:dyDescent="0.3">
      <c r="B120" s="224"/>
    </row>
    <row r="121" spans="2:2" x14ac:dyDescent="0.3">
      <c r="B121" s="224"/>
    </row>
    <row r="122" spans="2:2" x14ac:dyDescent="0.3">
      <c r="B122" s="224"/>
    </row>
    <row r="123" spans="2:2" x14ac:dyDescent="0.3">
      <c r="B123" s="224"/>
    </row>
    <row r="124" spans="2:2" x14ac:dyDescent="0.3">
      <c r="B124" s="224"/>
    </row>
    <row r="125" spans="2:2" x14ac:dyDescent="0.3">
      <c r="B125" s="224"/>
    </row>
    <row r="126" spans="2:2" x14ac:dyDescent="0.3">
      <c r="B126" s="224"/>
    </row>
    <row r="127" spans="2:2" x14ac:dyDescent="0.3">
      <c r="B127" s="224"/>
    </row>
    <row r="128" spans="2:2" x14ac:dyDescent="0.3">
      <c r="B128" s="224"/>
    </row>
    <row r="129" spans="2:21" x14ac:dyDescent="0.3">
      <c r="B129" s="224"/>
    </row>
    <row r="130" spans="2:21" x14ac:dyDescent="0.3">
      <c r="B130" s="224"/>
    </row>
    <row r="131" spans="2:21" x14ac:dyDescent="0.3">
      <c r="B131" s="224"/>
    </row>
    <row r="132" spans="2:21" x14ac:dyDescent="0.3">
      <c r="B132" s="224"/>
    </row>
    <row r="133" spans="2:21" x14ac:dyDescent="0.3">
      <c r="B133" s="224"/>
    </row>
    <row r="134" spans="2:21" x14ac:dyDescent="0.3">
      <c r="B134" s="224"/>
    </row>
    <row r="135" spans="2:21" x14ac:dyDescent="0.3">
      <c r="B135" s="224"/>
    </row>
    <row r="136" spans="2:21" x14ac:dyDescent="0.3">
      <c r="B136" s="224"/>
    </row>
    <row r="137" spans="2:21" x14ac:dyDescent="0.3">
      <c r="B137" s="226"/>
      <c r="C137" s="198"/>
      <c r="D137" s="193"/>
      <c r="F137" s="195"/>
      <c r="H137" s="183"/>
      <c r="I137" s="185"/>
      <c r="K137" s="183"/>
      <c r="M137" s="183"/>
      <c r="U137" s="183"/>
    </row>
    <row r="138" spans="2:21" x14ac:dyDescent="0.3">
      <c r="B138" s="224"/>
    </row>
    <row r="139" spans="2:21" x14ac:dyDescent="0.3">
      <c r="B139" s="224"/>
    </row>
    <row r="140" spans="2:21" x14ac:dyDescent="0.3">
      <c r="B140" s="224"/>
    </row>
    <row r="141" spans="2:21" x14ac:dyDescent="0.3">
      <c r="B141" s="224"/>
    </row>
    <row r="142" spans="2:21" x14ac:dyDescent="0.3">
      <c r="B142" s="224"/>
    </row>
    <row r="143" spans="2:21" x14ac:dyDescent="0.3">
      <c r="B143" s="224"/>
    </row>
    <row r="144" spans="2:21" x14ac:dyDescent="0.3">
      <c r="B144" s="224"/>
    </row>
    <row r="145" spans="2:2" x14ac:dyDescent="0.3">
      <c r="B145" s="224"/>
    </row>
    <row r="146" spans="2:2" x14ac:dyDescent="0.3">
      <c r="B146" s="224"/>
    </row>
    <row r="147" spans="2:2" x14ac:dyDescent="0.3">
      <c r="B147" s="224"/>
    </row>
    <row r="148" spans="2:2" x14ac:dyDescent="0.3">
      <c r="B148" s="224"/>
    </row>
    <row r="149" spans="2:2" x14ac:dyDescent="0.3">
      <c r="B149" s="224"/>
    </row>
    <row r="150" spans="2:2" x14ac:dyDescent="0.3">
      <c r="B150" s="224"/>
    </row>
    <row r="151" spans="2:2" x14ac:dyDescent="0.3">
      <c r="B151" s="224"/>
    </row>
    <row r="152" spans="2:2" x14ac:dyDescent="0.3">
      <c r="B152" s="224"/>
    </row>
    <row r="153" spans="2:2" x14ac:dyDescent="0.3">
      <c r="B153" s="224"/>
    </row>
    <row r="154" spans="2:2" x14ac:dyDescent="0.3">
      <c r="B154" s="224"/>
    </row>
    <row r="155" spans="2:2" x14ac:dyDescent="0.3">
      <c r="B155" s="224"/>
    </row>
    <row r="156" spans="2:2" x14ac:dyDescent="0.3">
      <c r="B156" s="224"/>
    </row>
    <row r="157" spans="2:2" x14ac:dyDescent="0.3">
      <c r="B157" s="224"/>
    </row>
    <row r="158" spans="2:2" x14ac:dyDescent="0.3">
      <c r="B158" s="224"/>
    </row>
    <row r="159" spans="2:2" x14ac:dyDescent="0.3">
      <c r="B159" s="224"/>
    </row>
    <row r="160" spans="2:2" x14ac:dyDescent="0.3">
      <c r="B160" s="224"/>
    </row>
    <row r="161" spans="2:2" x14ac:dyDescent="0.3">
      <c r="B161" s="224"/>
    </row>
    <row r="162" spans="2:2" x14ac:dyDescent="0.3">
      <c r="B162" s="224"/>
    </row>
    <row r="163" spans="2:2" x14ac:dyDescent="0.3">
      <c r="B163" s="224"/>
    </row>
    <row r="164" spans="2:2" x14ac:dyDescent="0.3">
      <c r="B164" s="224"/>
    </row>
    <row r="165" spans="2:2" x14ac:dyDescent="0.3">
      <c r="B165" s="224"/>
    </row>
    <row r="166" spans="2:2" x14ac:dyDescent="0.3">
      <c r="B166" s="224"/>
    </row>
    <row r="167" spans="2:2" x14ac:dyDescent="0.3">
      <c r="B167" s="224"/>
    </row>
    <row r="168" spans="2:2" x14ac:dyDescent="0.3">
      <c r="B168" s="224"/>
    </row>
    <row r="169" spans="2:2" x14ac:dyDescent="0.3">
      <c r="B169" s="224"/>
    </row>
    <row r="170" spans="2:2" x14ac:dyDescent="0.3">
      <c r="B170" s="224"/>
    </row>
    <row r="171" spans="2:2" x14ac:dyDescent="0.3">
      <c r="B171" s="224"/>
    </row>
    <row r="172" spans="2:2" x14ac:dyDescent="0.3">
      <c r="B172" s="224"/>
    </row>
    <row r="173" spans="2:2" x14ac:dyDescent="0.3">
      <c r="B173" s="224"/>
    </row>
    <row r="174" spans="2:2" x14ac:dyDescent="0.3">
      <c r="B174" s="224"/>
    </row>
    <row r="175" spans="2:2" x14ac:dyDescent="0.3">
      <c r="B175" s="224"/>
    </row>
    <row r="176" spans="2:2" x14ac:dyDescent="0.3">
      <c r="B176" s="224"/>
    </row>
    <row r="177" spans="2:2" x14ac:dyDescent="0.3">
      <c r="B177" s="224"/>
    </row>
    <row r="178" spans="2:2" x14ac:dyDescent="0.3">
      <c r="B178" s="224"/>
    </row>
    <row r="179" spans="2:2" x14ac:dyDescent="0.3">
      <c r="B179" s="224"/>
    </row>
    <row r="180" spans="2:2" x14ac:dyDescent="0.3">
      <c r="B180" s="224"/>
    </row>
    <row r="181" spans="2:2" x14ac:dyDescent="0.3">
      <c r="B181" s="224"/>
    </row>
    <row r="182" spans="2:2" x14ac:dyDescent="0.3">
      <c r="B182" s="224"/>
    </row>
    <row r="183" spans="2:2" x14ac:dyDescent="0.3">
      <c r="B183" s="224"/>
    </row>
    <row r="184" spans="2:2" x14ac:dyDescent="0.3">
      <c r="B184" s="224"/>
    </row>
    <row r="185" spans="2:2" x14ac:dyDescent="0.3">
      <c r="B185" s="224"/>
    </row>
    <row r="186" spans="2:2" x14ac:dyDescent="0.3">
      <c r="B186" s="224"/>
    </row>
    <row r="187" spans="2:2" x14ac:dyDescent="0.3">
      <c r="B187" s="224"/>
    </row>
    <row r="188" spans="2:2" x14ac:dyDescent="0.3">
      <c r="B188" s="224"/>
    </row>
    <row r="189" spans="2:2" x14ac:dyDescent="0.3">
      <c r="B189" s="224"/>
    </row>
    <row r="190" spans="2:2" x14ac:dyDescent="0.3">
      <c r="B190" s="224"/>
    </row>
    <row r="191" spans="2:2" x14ac:dyDescent="0.3">
      <c r="B191" s="224"/>
    </row>
    <row r="192" spans="2:2" x14ac:dyDescent="0.3">
      <c r="B192" s="224"/>
    </row>
    <row r="193" spans="2:2" x14ac:dyDescent="0.3">
      <c r="B193" s="224"/>
    </row>
    <row r="194" spans="2:2" x14ac:dyDescent="0.3">
      <c r="B194" s="224"/>
    </row>
    <row r="195" spans="2:2" x14ac:dyDescent="0.3">
      <c r="B195" s="224"/>
    </row>
    <row r="196" spans="2:2" x14ac:dyDescent="0.3">
      <c r="B196" s="224"/>
    </row>
    <row r="197" spans="2:2" x14ac:dyDescent="0.3">
      <c r="B197" s="224"/>
    </row>
    <row r="198" spans="2:2" x14ac:dyDescent="0.3">
      <c r="B198" s="224"/>
    </row>
    <row r="199" spans="2:2" x14ac:dyDescent="0.3">
      <c r="B199" s="224"/>
    </row>
    <row r="200" spans="2:2" x14ac:dyDescent="0.3">
      <c r="B200" s="224"/>
    </row>
    <row r="201" spans="2:2" x14ac:dyDescent="0.3">
      <c r="B201" s="224"/>
    </row>
    <row r="202" spans="2:2" x14ac:dyDescent="0.3">
      <c r="B202" s="224"/>
    </row>
    <row r="203" spans="2:2" x14ac:dyDescent="0.3">
      <c r="B203" s="224"/>
    </row>
    <row r="204" spans="2:2" x14ac:dyDescent="0.3">
      <c r="B204" s="224"/>
    </row>
    <row r="205" spans="2:2" x14ac:dyDescent="0.3">
      <c r="B205" s="224"/>
    </row>
    <row r="206" spans="2:2" x14ac:dyDescent="0.3">
      <c r="B206" s="224"/>
    </row>
    <row r="207" spans="2:2" x14ac:dyDescent="0.3">
      <c r="B207" s="224"/>
    </row>
    <row r="208" spans="2:2" x14ac:dyDescent="0.3">
      <c r="B208" s="224"/>
    </row>
    <row r="209" spans="2:2" x14ac:dyDescent="0.3">
      <c r="B209" s="224"/>
    </row>
    <row r="210" spans="2:2" x14ac:dyDescent="0.3">
      <c r="B210" s="224"/>
    </row>
    <row r="211" spans="2:2" x14ac:dyDescent="0.3">
      <c r="B211" s="224"/>
    </row>
    <row r="212" spans="2:2" x14ac:dyDescent="0.3">
      <c r="B212" s="224"/>
    </row>
    <row r="213" spans="2:2" x14ac:dyDescent="0.3">
      <c r="B213" s="224"/>
    </row>
    <row r="214" spans="2:2" x14ac:dyDescent="0.3">
      <c r="B214" s="224"/>
    </row>
    <row r="215" spans="2:2" x14ac:dyDescent="0.3">
      <c r="B215" s="224"/>
    </row>
    <row r="216" spans="2:2" x14ac:dyDescent="0.3">
      <c r="B216" s="224"/>
    </row>
    <row r="217" spans="2:2" x14ac:dyDescent="0.3">
      <c r="B217" s="224"/>
    </row>
    <row r="218" spans="2:2" x14ac:dyDescent="0.3">
      <c r="B218" s="224"/>
    </row>
    <row r="219" spans="2:2" x14ac:dyDescent="0.3">
      <c r="B219" s="224"/>
    </row>
    <row r="220" spans="2:2" x14ac:dyDescent="0.3">
      <c r="B220" s="224"/>
    </row>
    <row r="221" spans="2:2" x14ac:dyDescent="0.3">
      <c r="B221" s="224"/>
    </row>
    <row r="222" spans="2:2" x14ac:dyDescent="0.3">
      <c r="B222" s="224"/>
    </row>
    <row r="223" spans="2:2" x14ac:dyDescent="0.3">
      <c r="B223" s="224"/>
    </row>
    <row r="224" spans="2:2" x14ac:dyDescent="0.3">
      <c r="B224" s="224"/>
    </row>
    <row r="225" spans="2:2" x14ac:dyDescent="0.3">
      <c r="B225" s="224"/>
    </row>
    <row r="226" spans="2:2" x14ac:dyDescent="0.3">
      <c r="B226" s="224"/>
    </row>
    <row r="227" spans="2:2" x14ac:dyDescent="0.3">
      <c r="B227" s="224"/>
    </row>
    <row r="228" spans="2:2" x14ac:dyDescent="0.3">
      <c r="B228" s="224"/>
    </row>
    <row r="229" spans="2:2" x14ac:dyDescent="0.3">
      <c r="B229" s="224"/>
    </row>
    <row r="230" spans="2:2" x14ac:dyDescent="0.3">
      <c r="B230" s="224"/>
    </row>
    <row r="231" spans="2:2" x14ac:dyDescent="0.3">
      <c r="B231" s="224"/>
    </row>
    <row r="232" spans="2:2" x14ac:dyDescent="0.3">
      <c r="B232" s="224"/>
    </row>
    <row r="233" spans="2:2" x14ac:dyDescent="0.3">
      <c r="B233" s="224"/>
    </row>
    <row r="234" spans="2:2" x14ac:dyDescent="0.3">
      <c r="B234" s="224"/>
    </row>
    <row r="235" spans="2:2" x14ac:dyDescent="0.3">
      <c r="B235" s="224"/>
    </row>
    <row r="236" spans="2:2" x14ac:dyDescent="0.3">
      <c r="B236" s="224"/>
    </row>
    <row r="237" spans="2:2" x14ac:dyDescent="0.3">
      <c r="B237" s="224"/>
    </row>
    <row r="238" spans="2:2" x14ac:dyDescent="0.3">
      <c r="B238" s="224"/>
    </row>
    <row r="239" spans="2:2" x14ac:dyDescent="0.3">
      <c r="B239" s="224"/>
    </row>
    <row r="240" spans="2:2" x14ac:dyDescent="0.3">
      <c r="B240" s="224"/>
    </row>
    <row r="241" spans="2:2" x14ac:dyDescent="0.3">
      <c r="B241" s="224"/>
    </row>
    <row r="242" spans="2:2" x14ac:dyDescent="0.3">
      <c r="B242" s="224"/>
    </row>
    <row r="243" spans="2:2" x14ac:dyDescent="0.3">
      <c r="B243" s="224"/>
    </row>
    <row r="244" spans="2:2" x14ac:dyDescent="0.3">
      <c r="B244" s="224"/>
    </row>
    <row r="245" spans="2:2" x14ac:dyDescent="0.3">
      <c r="B245" s="224"/>
    </row>
    <row r="246" spans="2:2" x14ac:dyDescent="0.3">
      <c r="B246" s="224"/>
    </row>
    <row r="247" spans="2:2" x14ac:dyDescent="0.3">
      <c r="B247" s="224"/>
    </row>
    <row r="248" spans="2:2" x14ac:dyDescent="0.3">
      <c r="B248" s="224"/>
    </row>
    <row r="249" spans="2:2" x14ac:dyDescent="0.3">
      <c r="B249" s="224"/>
    </row>
    <row r="250" spans="2:2" x14ac:dyDescent="0.3">
      <c r="B250" s="224"/>
    </row>
    <row r="251" spans="2:2" x14ac:dyDescent="0.3">
      <c r="B251" s="224"/>
    </row>
    <row r="252" spans="2:2" x14ac:dyDescent="0.3">
      <c r="B252" s="224"/>
    </row>
    <row r="253" spans="2:2" x14ac:dyDescent="0.3">
      <c r="B253" s="224"/>
    </row>
    <row r="254" spans="2:2" x14ac:dyDescent="0.3">
      <c r="B254" s="224"/>
    </row>
    <row r="255" spans="2:2" x14ac:dyDescent="0.3">
      <c r="B255" s="224"/>
    </row>
    <row r="256" spans="2:2" x14ac:dyDescent="0.3">
      <c r="B256" s="224"/>
    </row>
    <row r="257" spans="2:2" x14ac:dyDescent="0.3">
      <c r="B257" s="224"/>
    </row>
    <row r="258" spans="2:2" x14ac:dyDescent="0.3">
      <c r="B258" s="224"/>
    </row>
    <row r="259" spans="2:2" x14ac:dyDescent="0.3">
      <c r="B259" s="224"/>
    </row>
    <row r="260" spans="2:2" x14ac:dyDescent="0.3">
      <c r="B260" s="224"/>
    </row>
  </sheetData>
  <sheetProtection algorithmName="SHA-512" hashValue="6vOy94gPRCIhiQpxLLEqMXsOGe1GWiAvUvuSEfkSHyRKIElzPJX1xH7FYQ9V5wlCjYAvhWyDKeDoQC82IMccmA==" saltValue="ZdfYlxs2mlo3FQpFPRqI7Q==" spinCount="100000" sheet="1" sort="0" autoFilter="0" pivotTables="0"/>
  <autoFilter ref="B10:Z60" xr:uid="{00000000-0009-0000-0000-00000400000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0"/>
  <sheetViews>
    <sheetView workbookViewId="0">
      <selection activeCell="B4" sqref="B4"/>
    </sheetView>
  </sheetViews>
  <sheetFormatPr baseColWidth="10" defaultRowHeight="13.5" x14ac:dyDescent="0.3"/>
  <cols>
    <col min="1" max="1" width="5.42578125" style="35" customWidth="1"/>
    <col min="2" max="2" width="9.28515625" style="33" customWidth="1"/>
    <col min="3" max="3" width="9.28515625" style="43" customWidth="1"/>
    <col min="4" max="4" width="9.28515625" style="42" customWidth="1"/>
    <col min="5" max="5" width="9.28515625" style="41" customWidth="1"/>
    <col min="6" max="6" width="9.28515625" style="40" customWidth="1"/>
    <col min="7" max="7" width="9.28515625" style="37" customWidth="1"/>
    <col min="8" max="8" width="9.28515625" style="39" customWidth="1"/>
    <col min="9" max="9" width="9.28515625" style="38" customWidth="1"/>
    <col min="10" max="10" width="9.28515625" style="161" customWidth="1"/>
    <col min="11" max="11" width="6.28515625" style="37" hidden="1" customWidth="1"/>
    <col min="12" max="12" width="3.140625" style="36" hidden="1" customWidth="1"/>
    <col min="13" max="13" width="7" style="35" hidden="1" customWidth="1"/>
    <col min="14" max="14" width="7" style="34" hidden="1" customWidth="1"/>
    <col min="15" max="15" width="11.42578125" style="33" hidden="1" customWidth="1"/>
    <col min="16" max="16384" width="11.42578125" style="33"/>
  </cols>
  <sheetData>
    <row r="1" spans="1:14" s="52" customFormat="1" x14ac:dyDescent="0.3">
      <c r="A1" s="37"/>
      <c r="B1" s="49" t="s">
        <v>266</v>
      </c>
      <c r="C1" s="75"/>
      <c r="D1" s="49"/>
      <c r="E1" s="41"/>
      <c r="F1" s="41"/>
      <c r="G1" s="37"/>
      <c r="H1" s="115"/>
      <c r="I1" s="116"/>
      <c r="J1" s="161"/>
      <c r="K1" s="37"/>
      <c r="L1" s="36"/>
      <c r="M1" s="49"/>
      <c r="N1" s="34"/>
    </row>
    <row r="2" spans="1:14" s="52" customFormat="1" x14ac:dyDescent="0.3">
      <c r="A2" s="37"/>
      <c r="B2" s="173">
        <v>44454</v>
      </c>
      <c r="C2" s="50"/>
      <c r="D2" s="49"/>
      <c r="E2" s="41"/>
      <c r="F2" s="41"/>
      <c r="G2" s="37"/>
      <c r="H2" s="115"/>
      <c r="I2" s="116"/>
      <c r="J2" s="161"/>
      <c r="K2" s="37"/>
      <c r="L2" s="36"/>
      <c r="M2" s="62"/>
      <c r="N2" s="34"/>
    </row>
    <row r="3" spans="1:14" s="52" customFormat="1" x14ac:dyDescent="0.3">
      <c r="A3" s="37"/>
      <c r="B3" s="74"/>
      <c r="C3" s="50"/>
      <c r="D3" s="49"/>
      <c r="E3" s="41"/>
      <c r="F3" s="41"/>
      <c r="G3" s="37"/>
      <c r="H3" s="115"/>
      <c r="I3" s="116"/>
      <c r="J3" s="161"/>
      <c r="K3" s="37"/>
      <c r="L3" s="36"/>
      <c r="M3" s="62"/>
      <c r="N3" s="34"/>
    </row>
    <row r="4" spans="1:14" s="52" customFormat="1" x14ac:dyDescent="0.3">
      <c r="A4" s="37"/>
      <c r="B4" s="74"/>
      <c r="C4" s="50"/>
      <c r="D4" s="49"/>
      <c r="E4" s="41"/>
      <c r="F4" s="41"/>
      <c r="G4" s="37"/>
      <c r="H4" s="115"/>
      <c r="I4" s="116"/>
      <c r="J4" s="161"/>
      <c r="K4" s="37"/>
      <c r="L4" s="36"/>
      <c r="M4" s="62"/>
      <c r="N4" s="34"/>
    </row>
    <row r="5" spans="1:14" ht="14.25" x14ac:dyDescent="0.3">
      <c r="B5" s="70"/>
      <c r="C5" s="63"/>
      <c r="D5" s="55"/>
      <c r="E5" s="62"/>
      <c r="F5" s="59"/>
      <c r="G5" s="73"/>
      <c r="H5" s="285"/>
      <c r="I5" s="286"/>
      <c r="J5" s="286"/>
      <c r="K5" s="267"/>
      <c r="L5" s="72"/>
      <c r="M5" s="69"/>
      <c r="N5" s="68"/>
    </row>
    <row r="6" spans="1:14" ht="13.5" customHeight="1" x14ac:dyDescent="0.3">
      <c r="B6" s="70"/>
      <c r="C6" s="67"/>
      <c r="D6" s="55"/>
      <c r="E6" s="67" t="s">
        <v>37</v>
      </c>
      <c r="F6" s="59"/>
      <c r="G6" s="65">
        <f>+SUBTOTAL(101,G11:G10003)</f>
        <v>204.18</v>
      </c>
      <c r="H6" s="66">
        <f>+SUBTOTAL(101,H11:H10003)</f>
        <v>52.058440000000012</v>
      </c>
      <c r="I6" s="65">
        <f>+SUBTOTAL(101,I11:I10003)</f>
        <v>3.32</v>
      </c>
      <c r="J6" s="162">
        <f>+SUBTOTAL(101,J11:J10003)</f>
        <v>283.10949999999997</v>
      </c>
      <c r="K6" s="66"/>
      <c r="L6" s="64"/>
      <c r="M6" s="69"/>
      <c r="N6" s="68"/>
    </row>
    <row r="7" spans="1:14" ht="13.5" customHeight="1" x14ac:dyDescent="0.3">
      <c r="B7" s="70"/>
      <c r="C7" s="67"/>
      <c r="D7" s="55"/>
      <c r="E7" s="67" t="s">
        <v>32</v>
      </c>
      <c r="F7" s="59"/>
      <c r="G7" s="65">
        <f>+SUBTOTAL(102,G11:G1002)</f>
        <v>50</v>
      </c>
      <c r="H7" s="65">
        <f>+SUBTOTAL(102,H11:H1002)</f>
        <v>50</v>
      </c>
      <c r="I7" s="65">
        <f>+SUBTOTAL(102,I11:I1002)</f>
        <v>50</v>
      </c>
      <c r="J7" s="163">
        <f>+SUBTOTAL(102,J11:J1002)</f>
        <v>50</v>
      </c>
      <c r="K7" s="65"/>
      <c r="L7" s="71"/>
      <c r="M7" s="69"/>
      <c r="N7" s="68"/>
    </row>
    <row r="8" spans="1:14" ht="13.5" customHeight="1" x14ac:dyDescent="0.3">
      <c r="B8" s="70"/>
      <c r="C8" s="67"/>
      <c r="D8" s="55"/>
      <c r="E8" s="67" t="s">
        <v>18</v>
      </c>
      <c r="F8" s="59"/>
      <c r="G8" s="65">
        <f>+SUBTOTAL(105,G11:G10003)</f>
        <v>47</v>
      </c>
      <c r="H8" s="66">
        <f>+SUBTOTAL(105,H11:H10003)</f>
        <v>30.504000000000001</v>
      </c>
      <c r="I8" s="65">
        <f>+SUBTOTAL(105,I11:I10003)</f>
        <v>1</v>
      </c>
      <c r="J8" s="163">
        <f>+SUBTOTAL(105,J11:J10003)</f>
        <v>230.01</v>
      </c>
      <c r="K8" s="65"/>
      <c r="L8" s="64"/>
      <c r="M8" s="69"/>
      <c r="N8" s="68"/>
    </row>
    <row r="9" spans="1:14" ht="13.5" customHeight="1" x14ac:dyDescent="0.3">
      <c r="B9" s="54"/>
      <c r="C9" s="67"/>
      <c r="D9" s="55"/>
      <c r="E9" s="67" t="s">
        <v>19</v>
      </c>
      <c r="F9" s="59"/>
      <c r="G9" s="65">
        <f>+SUBTOTAL(104,G11:G10003)</f>
        <v>305</v>
      </c>
      <c r="H9" s="66">
        <f>+SUBTOTAL(104,H11:H10003)</f>
        <v>63.329000000000001</v>
      </c>
      <c r="I9" s="65">
        <f>+SUBTOTAL(104,I11:I10003)</f>
        <v>7</v>
      </c>
      <c r="J9" s="163">
        <f>+SUBTOTAL(104,J11:J10003)</f>
        <v>433.16</v>
      </c>
      <c r="K9" s="65"/>
      <c r="L9" s="64"/>
      <c r="M9" s="56"/>
      <c r="N9" s="55"/>
    </row>
    <row r="10" spans="1:14" s="54" customFormat="1" x14ac:dyDescent="0.3">
      <c r="A10" s="55" t="s">
        <v>43</v>
      </c>
      <c r="B10" s="56" t="s">
        <v>41</v>
      </c>
      <c r="C10" s="63" t="s">
        <v>40</v>
      </c>
      <c r="D10" s="55" t="s">
        <v>42</v>
      </c>
      <c r="E10" s="62" t="s">
        <v>8</v>
      </c>
      <c r="F10" s="61" t="s">
        <v>9</v>
      </c>
      <c r="G10" s="59" t="s">
        <v>10</v>
      </c>
      <c r="H10" s="60" t="s">
        <v>22</v>
      </c>
      <c r="I10" s="59" t="s">
        <v>23</v>
      </c>
      <c r="J10" s="164" t="s">
        <v>21</v>
      </c>
      <c r="K10" s="58" t="s">
        <v>344</v>
      </c>
      <c r="L10" s="57"/>
      <c r="M10" s="56" t="s">
        <v>345</v>
      </c>
      <c r="N10" s="55"/>
    </row>
    <row r="11" spans="1:14" x14ac:dyDescent="0.3">
      <c r="A11" s="35">
        <v>1</v>
      </c>
      <c r="B11" s="53">
        <v>106500005</v>
      </c>
      <c r="C11" s="43">
        <v>90965</v>
      </c>
      <c r="D11" s="42" t="s">
        <v>315</v>
      </c>
      <c r="E11" s="41">
        <v>41487</v>
      </c>
      <c r="F11" s="40">
        <v>44105</v>
      </c>
      <c r="G11" s="37">
        <v>243</v>
      </c>
      <c r="H11" s="39">
        <v>61.149000000000001</v>
      </c>
      <c r="I11" s="38">
        <v>6</v>
      </c>
      <c r="J11" s="165">
        <v>433.16</v>
      </c>
      <c r="K11" s="47">
        <v>522</v>
      </c>
      <c r="M11" s="44" t="str">
        <f>+LOOKUP(B11,COD_FIN!C$9:C$70,COD_FIN!B$9:B$70)</f>
        <v>ARM</v>
      </c>
      <c r="N11" s="44"/>
    </row>
    <row r="12" spans="1:14" x14ac:dyDescent="0.3">
      <c r="A12" s="35">
        <f t="shared" ref="A12:A35" si="0">+A11+1</f>
        <v>2</v>
      </c>
      <c r="B12" s="53">
        <v>107290003</v>
      </c>
      <c r="C12" s="43">
        <v>94876</v>
      </c>
      <c r="D12" s="42" t="s">
        <v>315</v>
      </c>
      <c r="E12" s="41">
        <v>41730</v>
      </c>
      <c r="F12" s="40">
        <v>44166</v>
      </c>
      <c r="G12" s="37">
        <v>240</v>
      </c>
      <c r="H12" s="39">
        <v>63.329000000000001</v>
      </c>
      <c r="I12" s="38">
        <v>6</v>
      </c>
      <c r="J12" s="165">
        <v>404.005</v>
      </c>
      <c r="K12" s="47">
        <v>2386</v>
      </c>
      <c r="M12" s="44" t="str">
        <f>+LOOKUP(B12,COD_FIN!C$9:C$70,COD_FIN!B$9:B$70)</f>
        <v>GPL</v>
      </c>
    </row>
    <row r="13" spans="1:14" x14ac:dyDescent="0.3">
      <c r="A13" s="35">
        <f t="shared" si="0"/>
        <v>3</v>
      </c>
      <c r="B13" s="53">
        <v>80001</v>
      </c>
      <c r="C13" s="43" t="s">
        <v>439</v>
      </c>
      <c r="D13" s="42">
        <v>1139</v>
      </c>
      <c r="E13" s="41">
        <v>42095</v>
      </c>
      <c r="F13" s="40">
        <v>44256</v>
      </c>
      <c r="G13" s="37">
        <v>127</v>
      </c>
      <c r="H13" s="39">
        <v>50.648000000000003</v>
      </c>
      <c r="I13" s="38">
        <v>4</v>
      </c>
      <c r="J13" s="165">
        <v>393.55</v>
      </c>
      <c r="K13" s="47">
        <v>1932</v>
      </c>
      <c r="M13" s="44" t="str">
        <f>+LOOKUP(B13,COD_FIN!C$9:C$70,COD_FIN!B$9:B$70)</f>
        <v>SLU</v>
      </c>
    </row>
    <row r="14" spans="1:14" x14ac:dyDescent="0.3">
      <c r="A14" s="35">
        <f t="shared" si="0"/>
        <v>4</v>
      </c>
      <c r="B14" s="53">
        <v>110040002</v>
      </c>
      <c r="C14" s="43">
        <v>90163</v>
      </c>
      <c r="D14" s="42" t="s">
        <v>424</v>
      </c>
      <c r="E14" s="41">
        <v>41091</v>
      </c>
      <c r="F14" s="40">
        <v>44256</v>
      </c>
      <c r="G14" s="37">
        <v>138</v>
      </c>
      <c r="H14" s="39">
        <v>63.023000000000003</v>
      </c>
      <c r="I14" s="38">
        <v>7</v>
      </c>
      <c r="J14" s="165">
        <v>389.47</v>
      </c>
      <c r="K14" s="47">
        <v>542</v>
      </c>
      <c r="M14" s="44" t="str">
        <f>+LOOKUP(B14,COD_FIN!C$9:C$70,COD_FIN!B$9:B$70)</f>
        <v>HPL</v>
      </c>
    </row>
    <row r="15" spans="1:14" x14ac:dyDescent="0.3">
      <c r="A15" s="35">
        <f t="shared" si="0"/>
        <v>5</v>
      </c>
      <c r="B15" s="53">
        <v>110040002</v>
      </c>
      <c r="C15" s="43">
        <v>94478</v>
      </c>
      <c r="D15" s="42" t="s">
        <v>392</v>
      </c>
      <c r="E15" s="41">
        <v>41699</v>
      </c>
      <c r="F15" s="40">
        <v>44166</v>
      </c>
      <c r="G15" s="37">
        <v>217</v>
      </c>
      <c r="H15" s="39">
        <v>62.457000000000001</v>
      </c>
      <c r="I15" s="38">
        <v>5</v>
      </c>
      <c r="J15" s="165">
        <v>358.87</v>
      </c>
      <c r="K15" s="47">
        <v>603</v>
      </c>
      <c r="M15" s="44" t="str">
        <f>+LOOKUP(B15,COD_FIN!C$9:C$70,COD_FIN!B$9:B$70)</f>
        <v>HPL</v>
      </c>
    </row>
    <row r="16" spans="1:14" x14ac:dyDescent="0.3">
      <c r="A16" s="35">
        <f t="shared" si="0"/>
        <v>6</v>
      </c>
      <c r="B16" s="53">
        <v>107290003</v>
      </c>
      <c r="C16" s="43">
        <v>111970</v>
      </c>
      <c r="D16" s="42" t="s">
        <v>394</v>
      </c>
      <c r="E16" s="41">
        <v>43132</v>
      </c>
      <c r="F16" s="40">
        <v>44105</v>
      </c>
      <c r="G16" s="37">
        <v>281</v>
      </c>
      <c r="H16" s="39">
        <v>49.83</v>
      </c>
      <c r="I16" s="38">
        <v>1</v>
      </c>
      <c r="J16" s="165">
        <v>356.91500000000002</v>
      </c>
      <c r="K16" s="47">
        <v>2760</v>
      </c>
      <c r="M16" s="44" t="str">
        <f>+LOOKUP(B16,COD_FIN!C$9:C$70,COD_FIN!B$9:B$70)</f>
        <v>GPL</v>
      </c>
    </row>
    <row r="17" spans="1:13" x14ac:dyDescent="0.3">
      <c r="A17" s="35">
        <f t="shared" si="0"/>
        <v>7</v>
      </c>
      <c r="B17" s="53">
        <v>107290003</v>
      </c>
      <c r="C17" s="43">
        <v>112050</v>
      </c>
      <c r="D17" s="42" t="s">
        <v>370</v>
      </c>
      <c r="E17" s="41">
        <v>43435</v>
      </c>
      <c r="F17" s="40">
        <v>44166</v>
      </c>
      <c r="G17" s="37">
        <v>224</v>
      </c>
      <c r="H17" s="39">
        <v>48.018000000000001</v>
      </c>
      <c r="I17" s="38">
        <v>1</v>
      </c>
      <c r="J17" s="165">
        <v>356.32</v>
      </c>
      <c r="K17" s="47">
        <v>2853</v>
      </c>
      <c r="M17" s="44" t="str">
        <f>+LOOKUP(B17,COD_FIN!C$9:C$70,COD_FIN!B$9:B$70)</f>
        <v>GPL</v>
      </c>
    </row>
    <row r="18" spans="1:13" x14ac:dyDescent="0.3">
      <c r="A18" s="35">
        <f t="shared" si="0"/>
        <v>8</v>
      </c>
      <c r="B18" s="53">
        <v>1890020</v>
      </c>
      <c r="C18" s="43">
        <v>105705</v>
      </c>
      <c r="D18" s="42" t="s">
        <v>368</v>
      </c>
      <c r="E18" s="41">
        <v>42675</v>
      </c>
      <c r="F18" s="40">
        <v>44228</v>
      </c>
      <c r="G18" s="37">
        <v>135</v>
      </c>
      <c r="H18" s="39">
        <v>47.921999999999997</v>
      </c>
      <c r="I18" s="38">
        <v>2</v>
      </c>
      <c r="J18" s="165">
        <v>349.60500000000002</v>
      </c>
      <c r="K18" s="47">
        <v>732</v>
      </c>
      <c r="M18" s="44" t="str">
        <f>+LOOKUP(B18,COD_FIN!C$9:C$70,COD_FIN!B$9:B$70)</f>
        <v>EZJ</v>
      </c>
    </row>
    <row r="19" spans="1:13" x14ac:dyDescent="0.3">
      <c r="A19" s="35">
        <f t="shared" si="0"/>
        <v>9</v>
      </c>
      <c r="B19" s="53">
        <v>80001</v>
      </c>
      <c r="C19" s="43" t="s">
        <v>440</v>
      </c>
      <c r="D19" s="42">
        <v>30</v>
      </c>
      <c r="E19" s="41">
        <v>43040</v>
      </c>
      <c r="F19" s="40">
        <v>44228</v>
      </c>
      <c r="G19" s="37">
        <v>171</v>
      </c>
      <c r="H19" s="39">
        <v>37.183</v>
      </c>
      <c r="I19" s="38">
        <v>2</v>
      </c>
      <c r="J19" s="165">
        <v>344.67500000000001</v>
      </c>
      <c r="K19" s="47">
        <v>1989</v>
      </c>
      <c r="M19" s="44" t="str">
        <f>+LOOKUP(B19,COD_FIN!C$9:C$70,COD_FIN!B$9:B$70)</f>
        <v>SLU</v>
      </c>
    </row>
    <row r="20" spans="1:13" x14ac:dyDescent="0.3">
      <c r="A20" s="35">
        <f t="shared" si="0"/>
        <v>10</v>
      </c>
      <c r="B20" s="53">
        <v>107290003</v>
      </c>
      <c r="C20" s="43">
        <v>98739</v>
      </c>
      <c r="D20" s="42" t="s">
        <v>315</v>
      </c>
      <c r="E20" s="41">
        <v>42005</v>
      </c>
      <c r="F20" s="40">
        <v>44348</v>
      </c>
      <c r="G20" s="37">
        <v>61</v>
      </c>
      <c r="H20" s="39">
        <v>55.341000000000001</v>
      </c>
      <c r="I20" s="38">
        <v>5</v>
      </c>
      <c r="J20" s="165">
        <v>317.815</v>
      </c>
      <c r="K20" s="47">
        <v>2459</v>
      </c>
      <c r="M20" s="44" t="str">
        <f>+LOOKUP(B20,COD_FIN!C$9:C$70,COD_FIN!B$9:B$70)</f>
        <v>GPL</v>
      </c>
    </row>
    <row r="21" spans="1:13" x14ac:dyDescent="0.3">
      <c r="A21" s="35">
        <f t="shared" si="0"/>
        <v>11</v>
      </c>
      <c r="B21" s="53">
        <v>107290003</v>
      </c>
      <c r="C21" s="43">
        <v>111996</v>
      </c>
      <c r="D21" s="42" t="s">
        <v>370</v>
      </c>
      <c r="E21" s="41">
        <v>43252</v>
      </c>
      <c r="F21" s="40">
        <v>43983</v>
      </c>
      <c r="G21" s="37">
        <v>305</v>
      </c>
      <c r="H21" s="39">
        <v>49.72</v>
      </c>
      <c r="I21" s="38">
        <v>1</v>
      </c>
      <c r="J21" s="165">
        <v>316.79500000000002</v>
      </c>
      <c r="K21" s="47">
        <v>2789</v>
      </c>
      <c r="M21" s="44" t="str">
        <f>+LOOKUP(B21,COD_FIN!C$9:C$70,COD_FIN!B$9:B$70)</f>
        <v>GPL</v>
      </c>
    </row>
    <row r="22" spans="1:13" x14ac:dyDescent="0.3">
      <c r="A22" s="35">
        <f t="shared" si="0"/>
        <v>12</v>
      </c>
      <c r="B22" s="53">
        <v>110040002</v>
      </c>
      <c r="C22" s="43">
        <v>111925</v>
      </c>
      <c r="D22" s="42" t="s">
        <v>394</v>
      </c>
      <c r="E22" s="41">
        <v>43344</v>
      </c>
      <c r="F22" s="40">
        <v>44136</v>
      </c>
      <c r="G22" s="37">
        <v>269</v>
      </c>
      <c r="H22" s="39">
        <v>49.158999999999999</v>
      </c>
      <c r="I22" s="38">
        <v>1</v>
      </c>
      <c r="J22" s="165">
        <v>304.38499999999999</v>
      </c>
      <c r="K22" s="47">
        <v>842</v>
      </c>
      <c r="M22" s="44" t="str">
        <f>+LOOKUP(B22,COD_FIN!C$9:C$70,COD_FIN!B$9:B$70)</f>
        <v>HPL</v>
      </c>
    </row>
    <row r="23" spans="1:13" x14ac:dyDescent="0.3">
      <c r="A23" s="35">
        <f t="shared" si="0"/>
        <v>13</v>
      </c>
      <c r="B23" s="53">
        <v>107290003</v>
      </c>
      <c r="C23" s="43">
        <v>94843</v>
      </c>
      <c r="D23" s="42" t="s">
        <v>315</v>
      </c>
      <c r="E23" s="41">
        <v>41609</v>
      </c>
      <c r="F23" s="40">
        <v>44044</v>
      </c>
      <c r="G23" s="37">
        <v>305</v>
      </c>
      <c r="H23" s="39">
        <v>62.347999999999999</v>
      </c>
      <c r="I23" s="38">
        <v>6</v>
      </c>
      <c r="J23" s="165">
        <v>304.21499999999997</v>
      </c>
      <c r="K23" s="47">
        <v>2345</v>
      </c>
      <c r="M23" s="44" t="str">
        <f>+LOOKUP(B23,COD_FIN!C$9:C$70,COD_FIN!B$9:B$70)</f>
        <v>GPL</v>
      </c>
    </row>
    <row r="24" spans="1:13" x14ac:dyDescent="0.3">
      <c r="A24" s="35">
        <f t="shared" si="0"/>
        <v>14</v>
      </c>
      <c r="B24" s="53">
        <v>1890020</v>
      </c>
      <c r="C24" s="43">
        <v>115561</v>
      </c>
      <c r="D24" s="42" t="s">
        <v>368</v>
      </c>
      <c r="E24" s="41">
        <v>43252</v>
      </c>
      <c r="F24" s="40">
        <v>44197</v>
      </c>
      <c r="G24" s="37">
        <v>145</v>
      </c>
      <c r="H24" s="39">
        <v>35.728000000000002</v>
      </c>
      <c r="I24" s="38">
        <v>1</v>
      </c>
      <c r="J24" s="165">
        <v>303.45</v>
      </c>
      <c r="K24" s="47">
        <v>2708</v>
      </c>
      <c r="M24" s="44" t="str">
        <f>+LOOKUP(B24,COD_FIN!C$9:C$70,COD_FIN!B$9:B$70)</f>
        <v>EZJ</v>
      </c>
    </row>
    <row r="25" spans="1:13" x14ac:dyDescent="0.3">
      <c r="A25" s="35">
        <f t="shared" si="0"/>
        <v>15</v>
      </c>
      <c r="B25" s="53">
        <v>1890020</v>
      </c>
      <c r="C25" s="43">
        <v>83534</v>
      </c>
      <c r="D25" s="42" t="s">
        <v>361</v>
      </c>
      <c r="E25" s="41">
        <v>40848</v>
      </c>
      <c r="F25" s="40">
        <v>44136</v>
      </c>
      <c r="G25" s="37">
        <v>217</v>
      </c>
      <c r="H25" s="39">
        <v>59.286999999999999</v>
      </c>
      <c r="I25" s="38">
        <v>7</v>
      </c>
      <c r="J25" s="165">
        <v>296.39499999999998</v>
      </c>
      <c r="K25" s="47">
        <v>490</v>
      </c>
      <c r="M25" s="44" t="str">
        <f>+LOOKUP(B25,COD_FIN!C$9:C$70,COD_FIN!B$9:B$70)</f>
        <v>EZJ</v>
      </c>
    </row>
    <row r="26" spans="1:13" x14ac:dyDescent="0.3">
      <c r="A26" s="35">
        <f t="shared" si="0"/>
        <v>16</v>
      </c>
      <c r="B26" s="53">
        <v>102960001</v>
      </c>
      <c r="C26" s="43">
        <v>109847</v>
      </c>
      <c r="D26" s="42" t="s">
        <v>425</v>
      </c>
      <c r="E26" s="41">
        <v>43282</v>
      </c>
      <c r="F26" s="40">
        <v>44287</v>
      </c>
      <c r="G26" s="37">
        <v>107</v>
      </c>
      <c r="H26" s="39">
        <v>37.975999999999999</v>
      </c>
      <c r="I26" s="38">
        <v>2</v>
      </c>
      <c r="J26" s="165">
        <v>293.25</v>
      </c>
      <c r="K26" s="47">
        <v>675</v>
      </c>
      <c r="M26" s="44" t="str">
        <f>+LOOKUP(B26,COD_FIN!C$9:C$70,COD_FIN!B$9:B$70)</f>
        <v>HLM</v>
      </c>
    </row>
    <row r="27" spans="1:13" x14ac:dyDescent="0.3">
      <c r="A27" s="35">
        <f t="shared" si="0"/>
        <v>17</v>
      </c>
      <c r="B27" s="53">
        <v>110040002</v>
      </c>
      <c r="C27" s="43">
        <v>98653</v>
      </c>
      <c r="D27" s="42" t="s">
        <v>315</v>
      </c>
      <c r="E27" s="41">
        <v>41852</v>
      </c>
      <c r="F27" s="40">
        <v>43983</v>
      </c>
      <c r="G27" s="37">
        <v>305</v>
      </c>
      <c r="H27" s="39">
        <v>62.15</v>
      </c>
      <c r="I27" s="38">
        <v>5</v>
      </c>
      <c r="J27" s="165">
        <v>291.72000000000003</v>
      </c>
      <c r="K27" s="47">
        <v>628</v>
      </c>
      <c r="M27" s="44" t="str">
        <f>+LOOKUP(B27,COD_FIN!C$9:C$70,COD_FIN!B$9:B$70)</f>
        <v>HPL</v>
      </c>
    </row>
    <row r="28" spans="1:13" x14ac:dyDescent="0.3">
      <c r="A28" s="35">
        <f t="shared" si="0"/>
        <v>18</v>
      </c>
      <c r="B28" s="53">
        <v>650003</v>
      </c>
      <c r="C28" s="43">
        <v>95496</v>
      </c>
      <c r="D28" s="42" t="s">
        <v>354</v>
      </c>
      <c r="E28" s="41">
        <v>41730</v>
      </c>
      <c r="F28" s="40">
        <v>44013</v>
      </c>
      <c r="G28" s="37">
        <v>305</v>
      </c>
      <c r="H28" s="39">
        <v>60.61</v>
      </c>
      <c r="I28" s="38">
        <v>5</v>
      </c>
      <c r="J28" s="165">
        <v>285.26</v>
      </c>
      <c r="K28" s="47">
        <v>199</v>
      </c>
      <c r="M28" s="44" t="str">
        <f>+LOOKUP(B28,COD_FIN!C$9:C$70,COD_FIN!B$9:B$70)</f>
        <v>HRV</v>
      </c>
    </row>
    <row r="29" spans="1:13" x14ac:dyDescent="0.3">
      <c r="A29" s="35">
        <f t="shared" si="0"/>
        <v>19</v>
      </c>
      <c r="B29" s="53">
        <v>2120010</v>
      </c>
      <c r="C29" s="43">
        <v>117197</v>
      </c>
      <c r="D29" s="42" t="s">
        <v>361</v>
      </c>
      <c r="E29" s="41">
        <v>43101</v>
      </c>
      <c r="F29" s="40">
        <v>43891</v>
      </c>
      <c r="G29" s="37">
        <v>305</v>
      </c>
      <c r="H29" s="39">
        <v>49.61</v>
      </c>
      <c r="I29" s="38">
        <v>1</v>
      </c>
      <c r="J29" s="165">
        <v>283.64499999999998</v>
      </c>
      <c r="K29" s="47">
        <v>7086</v>
      </c>
      <c r="M29" s="44" t="str">
        <f>+LOOKUP(B29,COD_FIN!C$9:C$70,COD_FIN!B$9:B$70)</f>
        <v>HTF</v>
      </c>
    </row>
    <row r="30" spans="1:13" x14ac:dyDescent="0.3">
      <c r="A30" s="35">
        <f t="shared" si="0"/>
        <v>20</v>
      </c>
      <c r="B30" s="53">
        <v>102960001</v>
      </c>
      <c r="C30" s="43">
        <v>93150</v>
      </c>
      <c r="D30" s="42" t="s">
        <v>315</v>
      </c>
      <c r="E30" s="41">
        <v>41699</v>
      </c>
      <c r="F30" s="40">
        <v>44348</v>
      </c>
      <c r="G30" s="37">
        <v>62</v>
      </c>
      <c r="H30" s="39">
        <v>60.255000000000003</v>
      </c>
      <c r="I30" s="38">
        <v>6</v>
      </c>
      <c r="J30" s="165">
        <v>282.45499999999998</v>
      </c>
      <c r="K30" s="47">
        <v>516</v>
      </c>
      <c r="M30" s="44" t="str">
        <f>+LOOKUP(B30,COD_FIN!C$9:C$70,COD_FIN!B$9:B$70)</f>
        <v>HLM</v>
      </c>
    </row>
    <row r="31" spans="1:13" x14ac:dyDescent="0.3">
      <c r="A31" s="35">
        <f t="shared" si="0"/>
        <v>21</v>
      </c>
      <c r="B31" s="53">
        <v>107290003</v>
      </c>
      <c r="C31" s="43">
        <v>98716</v>
      </c>
      <c r="D31" s="42" t="s">
        <v>367</v>
      </c>
      <c r="E31" s="41">
        <v>41883</v>
      </c>
      <c r="F31" s="40">
        <v>44105</v>
      </c>
      <c r="G31" s="37">
        <v>279</v>
      </c>
      <c r="H31" s="39">
        <v>59.73</v>
      </c>
      <c r="I31" s="38">
        <v>5</v>
      </c>
      <c r="J31" s="165">
        <v>281.01</v>
      </c>
      <c r="K31" s="47">
        <v>2431</v>
      </c>
      <c r="M31" s="44" t="str">
        <f>+LOOKUP(B31,COD_FIN!C$9:C$70,COD_FIN!B$9:B$70)</f>
        <v>GPL</v>
      </c>
    </row>
    <row r="32" spans="1:13" x14ac:dyDescent="0.3">
      <c r="A32" s="35">
        <f t="shared" si="0"/>
        <v>22</v>
      </c>
      <c r="B32" s="53">
        <v>102960001</v>
      </c>
      <c r="C32" s="43">
        <v>111631</v>
      </c>
      <c r="D32" s="42" t="s">
        <v>426</v>
      </c>
      <c r="E32" s="41">
        <v>43466</v>
      </c>
      <c r="F32" s="40">
        <v>44197</v>
      </c>
      <c r="G32" s="37">
        <v>217</v>
      </c>
      <c r="H32" s="39">
        <v>40.28</v>
      </c>
      <c r="I32" s="38">
        <v>1</v>
      </c>
      <c r="J32" s="165">
        <v>273.27499999999998</v>
      </c>
      <c r="K32" s="47">
        <v>698</v>
      </c>
      <c r="M32" s="44" t="str">
        <f>+LOOKUP(B32,COD_FIN!C$9:C$70,COD_FIN!B$9:B$70)</f>
        <v>HLM</v>
      </c>
    </row>
    <row r="33" spans="1:13" x14ac:dyDescent="0.3">
      <c r="A33" s="35">
        <f t="shared" si="0"/>
        <v>23</v>
      </c>
      <c r="B33" s="53">
        <v>190001</v>
      </c>
      <c r="C33" s="43">
        <v>92275</v>
      </c>
      <c r="D33" s="42" t="s">
        <v>316</v>
      </c>
      <c r="E33" s="41">
        <v>41518</v>
      </c>
      <c r="F33" s="40">
        <v>44105</v>
      </c>
      <c r="G33" s="37">
        <v>224</v>
      </c>
      <c r="H33" s="39">
        <v>59.295999999999999</v>
      </c>
      <c r="I33" s="38">
        <v>5</v>
      </c>
      <c r="J33" s="165">
        <v>271.065</v>
      </c>
      <c r="K33" s="47">
        <v>1197</v>
      </c>
      <c r="M33" s="44" t="str">
        <f>+LOOKUP(B33,COD_FIN!C$9:C$70,COD_FIN!B$9:B$70)</f>
        <v>HRE</v>
      </c>
    </row>
    <row r="34" spans="1:13" x14ac:dyDescent="0.3">
      <c r="A34" s="35">
        <f t="shared" si="0"/>
        <v>24</v>
      </c>
      <c r="B34" s="53">
        <v>107290003</v>
      </c>
      <c r="C34" s="43">
        <v>112018</v>
      </c>
      <c r="D34" s="42" t="s">
        <v>370</v>
      </c>
      <c r="E34" s="41">
        <v>43313</v>
      </c>
      <c r="F34" s="40">
        <v>44044</v>
      </c>
      <c r="G34" s="37">
        <v>305</v>
      </c>
      <c r="H34" s="39">
        <v>49.28</v>
      </c>
      <c r="I34" s="38">
        <v>1</v>
      </c>
      <c r="J34" s="165">
        <v>270.3</v>
      </c>
      <c r="K34" s="47">
        <v>2812</v>
      </c>
      <c r="M34" s="44" t="str">
        <f>+LOOKUP(B34,COD_FIN!C$9:C$70,COD_FIN!B$9:B$70)</f>
        <v>GPL</v>
      </c>
    </row>
    <row r="35" spans="1:13" x14ac:dyDescent="0.3">
      <c r="A35" s="35">
        <f t="shared" si="0"/>
        <v>25</v>
      </c>
      <c r="B35" s="53">
        <v>107290003</v>
      </c>
      <c r="C35" s="43">
        <v>112021</v>
      </c>
      <c r="D35" s="42" t="s">
        <v>370</v>
      </c>
      <c r="E35" s="41">
        <v>43313</v>
      </c>
      <c r="F35" s="40">
        <v>44136</v>
      </c>
      <c r="G35" s="37">
        <v>250</v>
      </c>
      <c r="H35" s="39">
        <v>47.414999999999999</v>
      </c>
      <c r="I35" s="38">
        <v>1</v>
      </c>
      <c r="J35" s="165">
        <v>267.41000000000003</v>
      </c>
      <c r="K35" s="47">
        <v>2816</v>
      </c>
      <c r="M35" s="44" t="str">
        <f>+LOOKUP(B35,COD_FIN!C$9:C$70,COD_FIN!B$9:B$70)</f>
        <v>GPL</v>
      </c>
    </row>
    <row r="36" spans="1:13" x14ac:dyDescent="0.3">
      <c r="A36" s="37">
        <v>26</v>
      </c>
      <c r="B36" s="53">
        <v>110040002</v>
      </c>
      <c r="C36" s="43">
        <v>98652</v>
      </c>
      <c r="D36" s="42" t="s">
        <v>367</v>
      </c>
      <c r="E36" s="41">
        <v>41852</v>
      </c>
      <c r="F36" s="40">
        <v>44044</v>
      </c>
      <c r="G36" s="37">
        <v>305</v>
      </c>
      <c r="H36" s="39">
        <v>61.16</v>
      </c>
      <c r="I36" s="38">
        <v>5</v>
      </c>
      <c r="J36" s="165">
        <v>266.89999999999998</v>
      </c>
      <c r="K36" s="37">
        <v>627</v>
      </c>
      <c r="M36" s="44" t="str">
        <f>+LOOKUP(B36,COD_FIN!C$9:C$70,COD_FIN!B$9:B$70)</f>
        <v>HPL</v>
      </c>
    </row>
    <row r="37" spans="1:13" x14ac:dyDescent="0.3">
      <c r="A37" s="37">
        <f t="shared" ref="A37:A60" si="1">A36+1</f>
        <v>27</v>
      </c>
      <c r="B37" s="53">
        <v>550003</v>
      </c>
      <c r="C37" s="43">
        <v>102778</v>
      </c>
      <c r="D37" s="42" t="s">
        <v>371</v>
      </c>
      <c r="E37" s="41">
        <v>42095</v>
      </c>
      <c r="F37" s="40">
        <v>43922</v>
      </c>
      <c r="G37" s="37">
        <v>118</v>
      </c>
      <c r="H37" s="39">
        <v>46.613999999999997</v>
      </c>
      <c r="I37" s="38">
        <v>4</v>
      </c>
      <c r="J37" s="165">
        <v>261.97000000000003</v>
      </c>
      <c r="K37" s="37">
        <v>906</v>
      </c>
      <c r="M37" s="44" t="str">
        <f>+LOOKUP(B37,COD_FIN!C$9:C$70,COD_FIN!B$9:B$70)</f>
        <v>HLP</v>
      </c>
    </row>
    <row r="38" spans="1:13" x14ac:dyDescent="0.3">
      <c r="A38" s="37">
        <f t="shared" si="1"/>
        <v>28</v>
      </c>
      <c r="B38" s="53">
        <v>1960040</v>
      </c>
      <c r="C38" s="43">
        <v>88017</v>
      </c>
      <c r="D38" s="42" t="s">
        <v>362</v>
      </c>
      <c r="E38" s="41">
        <v>41244</v>
      </c>
      <c r="F38" s="40">
        <v>44136</v>
      </c>
      <c r="G38" s="37">
        <v>255</v>
      </c>
      <c r="H38" s="39">
        <v>62.265000000000001</v>
      </c>
      <c r="I38" s="38">
        <v>7</v>
      </c>
      <c r="J38" s="165">
        <v>261.03500000000003</v>
      </c>
      <c r="K38" s="37">
        <v>566</v>
      </c>
      <c r="M38" s="44" t="str">
        <f>+LOOKUP(B38,COD_FIN!C$9:C$70,COD_FIN!B$9:B$70)</f>
        <v>CVM</v>
      </c>
    </row>
    <row r="39" spans="1:13" x14ac:dyDescent="0.3">
      <c r="A39" s="37">
        <f t="shared" si="1"/>
        <v>29</v>
      </c>
      <c r="B39" s="53">
        <v>1910044</v>
      </c>
      <c r="C39" s="43">
        <v>111801</v>
      </c>
      <c r="D39" s="42">
        <v>26334</v>
      </c>
      <c r="E39" s="41">
        <v>42795</v>
      </c>
      <c r="F39" s="40">
        <v>44348</v>
      </c>
      <c r="G39" s="37">
        <v>58</v>
      </c>
      <c r="H39" s="39">
        <v>30.504000000000001</v>
      </c>
      <c r="I39" s="38">
        <v>2</v>
      </c>
      <c r="J39" s="165">
        <v>258.82499999999999</v>
      </c>
      <c r="K39" s="37">
        <v>432</v>
      </c>
      <c r="M39" s="44" t="str">
        <f>+LOOKUP(B39,COD_FIN!C$9:C$70,COD_FIN!B$9:B$70)</f>
        <v>FMA</v>
      </c>
    </row>
    <row r="40" spans="1:13" x14ac:dyDescent="0.3">
      <c r="A40" s="37">
        <f t="shared" si="1"/>
        <v>30</v>
      </c>
      <c r="B40" s="53">
        <v>106820001</v>
      </c>
      <c r="C40" s="43">
        <v>99369</v>
      </c>
      <c r="D40" s="42" t="s">
        <v>427</v>
      </c>
      <c r="E40" s="41">
        <v>42339</v>
      </c>
      <c r="F40" s="40">
        <v>44256</v>
      </c>
      <c r="G40" s="37">
        <v>133</v>
      </c>
      <c r="H40" s="39">
        <v>56.472000000000001</v>
      </c>
      <c r="I40" s="38">
        <v>4</v>
      </c>
      <c r="J40" s="165">
        <v>257.97500000000002</v>
      </c>
      <c r="K40" s="37">
        <v>740</v>
      </c>
      <c r="M40" s="44" t="str">
        <f>+LOOKUP(B40,COD_FIN!C$9:C$70,COD_FIN!B$9:B$70)</f>
        <v>HUL</v>
      </c>
    </row>
    <row r="41" spans="1:13" x14ac:dyDescent="0.3">
      <c r="A41" s="37">
        <f t="shared" si="1"/>
        <v>31</v>
      </c>
      <c r="B41" s="53">
        <v>650003</v>
      </c>
      <c r="C41" s="43">
        <v>113336</v>
      </c>
      <c r="D41" s="42" t="s">
        <v>368</v>
      </c>
      <c r="E41" s="41">
        <v>43101</v>
      </c>
      <c r="F41" s="40">
        <v>44317</v>
      </c>
      <c r="G41" s="37">
        <v>73</v>
      </c>
      <c r="H41" s="39">
        <v>42.186</v>
      </c>
      <c r="I41" s="38">
        <v>2</v>
      </c>
      <c r="J41" s="165">
        <v>256.7</v>
      </c>
      <c r="K41" s="37">
        <v>312</v>
      </c>
      <c r="M41" s="44" t="str">
        <f>+LOOKUP(B41,COD_FIN!C$9:C$70,COD_FIN!B$9:B$70)</f>
        <v>HRV</v>
      </c>
    </row>
    <row r="42" spans="1:13" x14ac:dyDescent="0.3">
      <c r="A42" s="37">
        <f t="shared" si="1"/>
        <v>32</v>
      </c>
      <c r="B42" s="53">
        <v>110040002</v>
      </c>
      <c r="C42" s="43">
        <v>106127</v>
      </c>
      <c r="D42" s="42" t="s">
        <v>393</v>
      </c>
      <c r="E42" s="41">
        <v>42583</v>
      </c>
      <c r="F42" s="40">
        <v>44044</v>
      </c>
      <c r="G42" s="37">
        <v>263</v>
      </c>
      <c r="H42" s="39">
        <v>56.462000000000003</v>
      </c>
      <c r="I42" s="38">
        <v>3</v>
      </c>
      <c r="J42" s="165">
        <v>253.47</v>
      </c>
      <c r="K42" s="37">
        <v>729.01</v>
      </c>
      <c r="M42" s="44" t="str">
        <f>+LOOKUP(B42,COD_FIN!C$9:C$70,COD_FIN!B$9:B$70)</f>
        <v>HPL</v>
      </c>
    </row>
    <row r="43" spans="1:13" x14ac:dyDescent="0.3">
      <c r="A43" s="37">
        <f t="shared" si="1"/>
        <v>33</v>
      </c>
      <c r="B43" s="53">
        <v>1890020</v>
      </c>
      <c r="C43" s="43">
        <v>106507</v>
      </c>
      <c r="D43" s="42" t="s">
        <v>368</v>
      </c>
      <c r="E43" s="41">
        <v>42856</v>
      </c>
      <c r="F43" s="40">
        <v>44197</v>
      </c>
      <c r="G43" s="37">
        <v>159</v>
      </c>
      <c r="H43" s="39">
        <v>49.44</v>
      </c>
      <c r="I43" s="38">
        <v>2</v>
      </c>
      <c r="J43" s="165">
        <v>252.62</v>
      </c>
      <c r="K43" s="37">
        <v>757</v>
      </c>
      <c r="M43" s="44" t="str">
        <f>+LOOKUP(B43,COD_FIN!C$9:C$70,COD_FIN!B$9:B$70)</f>
        <v>EZJ</v>
      </c>
    </row>
    <row r="44" spans="1:13" x14ac:dyDescent="0.3">
      <c r="A44" s="37">
        <f t="shared" si="1"/>
        <v>34</v>
      </c>
      <c r="B44" s="53">
        <v>110040002</v>
      </c>
      <c r="C44" s="43">
        <v>108654</v>
      </c>
      <c r="D44" s="42" t="s">
        <v>394</v>
      </c>
      <c r="E44" s="41">
        <v>42948</v>
      </c>
      <c r="F44" s="40">
        <v>44013</v>
      </c>
      <c r="G44" s="37">
        <v>305</v>
      </c>
      <c r="H44" s="39">
        <v>53.79</v>
      </c>
      <c r="I44" s="38">
        <v>2</v>
      </c>
      <c r="J44" s="165">
        <v>251.005</v>
      </c>
      <c r="K44" s="37">
        <v>780</v>
      </c>
      <c r="M44" s="44" t="str">
        <f>+LOOKUP(B44,COD_FIN!C$9:C$70,COD_FIN!B$9:B$70)</f>
        <v>HPL</v>
      </c>
    </row>
    <row r="45" spans="1:13" x14ac:dyDescent="0.3">
      <c r="A45" s="37">
        <f t="shared" si="1"/>
        <v>35</v>
      </c>
      <c r="B45" s="53">
        <v>106500005</v>
      </c>
      <c r="C45" s="43">
        <v>104183</v>
      </c>
      <c r="D45" s="42" t="s">
        <v>393</v>
      </c>
      <c r="E45" s="41">
        <v>42644</v>
      </c>
      <c r="F45" s="40">
        <v>44228</v>
      </c>
      <c r="G45" s="37">
        <v>114</v>
      </c>
      <c r="H45" s="39">
        <v>49.302</v>
      </c>
      <c r="I45" s="38">
        <v>3</v>
      </c>
      <c r="J45" s="165">
        <v>250.92</v>
      </c>
      <c r="K45" s="37">
        <v>599</v>
      </c>
      <c r="M45" s="44" t="str">
        <f>+LOOKUP(B45,COD_FIN!C$9:C$70,COD_FIN!B$9:B$70)</f>
        <v>ARM</v>
      </c>
    </row>
    <row r="46" spans="1:13" x14ac:dyDescent="0.3">
      <c r="A46" s="37">
        <f t="shared" si="1"/>
        <v>36</v>
      </c>
      <c r="B46" s="53">
        <v>107290003</v>
      </c>
      <c r="C46" s="43">
        <v>106088</v>
      </c>
      <c r="D46" s="42" t="s">
        <v>393</v>
      </c>
      <c r="E46" s="41">
        <v>42795</v>
      </c>
      <c r="F46" s="40">
        <v>44105</v>
      </c>
      <c r="G46" s="37">
        <v>271</v>
      </c>
      <c r="H46" s="39">
        <v>52.973999999999997</v>
      </c>
      <c r="I46" s="38">
        <v>2</v>
      </c>
      <c r="J46" s="165">
        <v>247.94499999999999</v>
      </c>
      <c r="K46" s="37">
        <v>2661</v>
      </c>
      <c r="M46" s="44" t="str">
        <f>+LOOKUP(B46,COD_FIN!C$9:C$70,COD_FIN!B$9:B$70)</f>
        <v>GPL</v>
      </c>
    </row>
    <row r="47" spans="1:13" x14ac:dyDescent="0.3">
      <c r="A47" s="37">
        <f t="shared" si="1"/>
        <v>37</v>
      </c>
      <c r="B47" s="53">
        <v>190001</v>
      </c>
      <c r="C47" s="43">
        <v>100934</v>
      </c>
      <c r="D47" s="42" t="s">
        <v>412</v>
      </c>
      <c r="E47" s="41">
        <v>42217</v>
      </c>
      <c r="F47" s="40">
        <v>43891</v>
      </c>
      <c r="G47" s="37">
        <v>305</v>
      </c>
      <c r="H47" s="39">
        <v>54.89</v>
      </c>
      <c r="I47" s="38">
        <v>3</v>
      </c>
      <c r="J47" s="165">
        <v>247.94499999999999</v>
      </c>
      <c r="K47" s="37">
        <v>1336</v>
      </c>
      <c r="M47" s="44" t="str">
        <f>+LOOKUP(B47,COD_FIN!C$9:C$70,COD_FIN!B$9:B$70)</f>
        <v>HRE</v>
      </c>
    </row>
    <row r="48" spans="1:13" x14ac:dyDescent="0.3">
      <c r="A48" s="37">
        <f t="shared" si="1"/>
        <v>38</v>
      </c>
      <c r="B48" s="53">
        <v>107290003</v>
      </c>
      <c r="C48" s="43">
        <v>98747</v>
      </c>
      <c r="D48" s="42" t="s">
        <v>369</v>
      </c>
      <c r="E48" s="41">
        <v>42064</v>
      </c>
      <c r="F48" s="40">
        <v>44228</v>
      </c>
      <c r="G48" s="37">
        <v>171</v>
      </c>
      <c r="H48" s="39">
        <v>57.137999999999998</v>
      </c>
      <c r="I48" s="38">
        <v>5</v>
      </c>
      <c r="J48" s="165">
        <v>242.08</v>
      </c>
      <c r="K48" s="37">
        <v>2465</v>
      </c>
      <c r="M48" s="44" t="str">
        <f>+LOOKUP(B48,COD_FIN!C$9:C$70,COD_FIN!B$9:B$70)</f>
        <v>GPL</v>
      </c>
    </row>
    <row r="49" spans="1:13" x14ac:dyDescent="0.3">
      <c r="A49" s="37">
        <f t="shared" si="1"/>
        <v>39</v>
      </c>
      <c r="B49" s="53">
        <v>102960001</v>
      </c>
      <c r="C49" s="43">
        <v>109845</v>
      </c>
      <c r="D49" s="42" t="s">
        <v>368</v>
      </c>
      <c r="E49" s="41">
        <v>43252</v>
      </c>
      <c r="F49" s="40">
        <v>43952</v>
      </c>
      <c r="G49" s="37">
        <v>305</v>
      </c>
      <c r="H49" s="39">
        <v>47.96</v>
      </c>
      <c r="I49" s="38">
        <v>1</v>
      </c>
      <c r="J49" s="165">
        <v>240.72</v>
      </c>
      <c r="K49" s="37">
        <v>673</v>
      </c>
      <c r="M49" s="44" t="str">
        <f>+LOOKUP(B49,COD_FIN!C$9:C$70,COD_FIN!B$9:B$70)</f>
        <v>HLM</v>
      </c>
    </row>
    <row r="50" spans="1:13" x14ac:dyDescent="0.3">
      <c r="A50" s="37">
        <f t="shared" si="1"/>
        <v>40</v>
      </c>
      <c r="B50" s="53">
        <v>107290003</v>
      </c>
      <c r="C50" s="43">
        <v>112008</v>
      </c>
      <c r="D50" s="42" t="s">
        <v>370</v>
      </c>
      <c r="E50" s="41">
        <v>43282</v>
      </c>
      <c r="F50" s="40">
        <v>44105</v>
      </c>
      <c r="G50" s="37">
        <v>283</v>
      </c>
      <c r="H50" s="39">
        <v>48.84</v>
      </c>
      <c r="I50" s="38">
        <v>1</v>
      </c>
      <c r="J50" s="165">
        <v>239.27500000000001</v>
      </c>
      <c r="K50" s="37">
        <v>2801</v>
      </c>
      <c r="M50" s="44" t="str">
        <f>+LOOKUP(B50,COD_FIN!C$9:C$70,COD_FIN!B$9:B$70)</f>
        <v>GPL</v>
      </c>
    </row>
    <row r="51" spans="1:13" x14ac:dyDescent="0.3">
      <c r="A51" s="37">
        <f t="shared" si="1"/>
        <v>41</v>
      </c>
      <c r="B51" s="53">
        <v>110040002</v>
      </c>
      <c r="C51" s="43">
        <v>98682</v>
      </c>
      <c r="D51" s="42" t="s">
        <v>369</v>
      </c>
      <c r="E51" s="41">
        <v>42125</v>
      </c>
      <c r="F51" s="40">
        <v>44317</v>
      </c>
      <c r="G51" s="37">
        <v>86</v>
      </c>
      <c r="H51" s="39">
        <v>54.350999999999999</v>
      </c>
      <c r="I51" s="38">
        <v>4</v>
      </c>
      <c r="J51" s="165">
        <v>237.745</v>
      </c>
      <c r="K51" s="37">
        <v>665</v>
      </c>
      <c r="M51" s="44" t="str">
        <f>+LOOKUP(B51,COD_FIN!C$9:C$70,COD_FIN!B$9:B$70)</f>
        <v>HPL</v>
      </c>
    </row>
    <row r="52" spans="1:13" x14ac:dyDescent="0.3">
      <c r="A52" s="37">
        <f t="shared" si="1"/>
        <v>42</v>
      </c>
      <c r="B52" s="53">
        <v>1890020</v>
      </c>
      <c r="C52" s="43">
        <v>109425</v>
      </c>
      <c r="D52" s="42" t="s">
        <v>368</v>
      </c>
      <c r="E52" s="41">
        <v>43191</v>
      </c>
      <c r="F52" s="40">
        <v>44287</v>
      </c>
      <c r="G52" s="37">
        <v>76</v>
      </c>
      <c r="H52" s="39">
        <v>43.076000000000001</v>
      </c>
      <c r="I52" s="38">
        <v>2</v>
      </c>
      <c r="J52" s="165">
        <v>237.23500000000001</v>
      </c>
      <c r="K52" s="37">
        <v>823</v>
      </c>
      <c r="M52" s="44" t="str">
        <f>+LOOKUP(B52,COD_FIN!C$9:C$70,COD_FIN!B$9:B$70)</f>
        <v>EZJ</v>
      </c>
    </row>
    <row r="53" spans="1:13" x14ac:dyDescent="0.3">
      <c r="A53" s="37">
        <f t="shared" si="1"/>
        <v>43</v>
      </c>
      <c r="B53" s="53">
        <v>1890020</v>
      </c>
      <c r="C53" s="43">
        <v>83524</v>
      </c>
      <c r="D53" s="42" t="s">
        <v>361</v>
      </c>
      <c r="E53" s="41">
        <v>40817</v>
      </c>
      <c r="F53" s="40">
        <v>44256</v>
      </c>
      <c r="G53" s="37">
        <v>87</v>
      </c>
      <c r="H53" s="39">
        <v>52.44</v>
      </c>
      <c r="I53" s="38">
        <v>6</v>
      </c>
      <c r="J53" s="165">
        <v>236.3</v>
      </c>
      <c r="K53" s="37">
        <v>480</v>
      </c>
      <c r="M53" s="44" t="str">
        <f>+LOOKUP(B53,COD_FIN!C$9:C$70,COD_FIN!B$9:B$70)</f>
        <v>EZJ</v>
      </c>
    </row>
    <row r="54" spans="1:13" x14ac:dyDescent="0.3">
      <c r="A54" s="37">
        <f t="shared" si="1"/>
        <v>44</v>
      </c>
      <c r="B54" s="53">
        <v>1960040</v>
      </c>
      <c r="C54" s="43">
        <v>99439</v>
      </c>
      <c r="D54" s="42" t="s">
        <v>374</v>
      </c>
      <c r="E54" s="41">
        <v>42339</v>
      </c>
      <c r="F54" s="40">
        <v>44166</v>
      </c>
      <c r="G54" s="37">
        <v>222</v>
      </c>
      <c r="H54" s="39">
        <v>48.722999999999999</v>
      </c>
      <c r="I54" s="38">
        <v>3</v>
      </c>
      <c r="J54" s="165">
        <v>234.51499999999999</v>
      </c>
      <c r="K54" s="37">
        <v>659</v>
      </c>
      <c r="M54" s="44" t="str">
        <f>+LOOKUP(B54,COD_FIN!C$9:C$70,COD_FIN!B$9:B$70)</f>
        <v>CVM</v>
      </c>
    </row>
    <row r="55" spans="1:13" x14ac:dyDescent="0.3">
      <c r="A55" s="37">
        <f t="shared" si="1"/>
        <v>45</v>
      </c>
      <c r="B55" s="53">
        <v>106500005</v>
      </c>
      <c r="C55" s="43">
        <v>90962</v>
      </c>
      <c r="D55" s="42" t="s">
        <v>315</v>
      </c>
      <c r="E55" s="41">
        <v>41395</v>
      </c>
      <c r="F55" s="40">
        <v>44013</v>
      </c>
      <c r="G55" s="37">
        <v>305</v>
      </c>
      <c r="H55" s="39">
        <v>60.06</v>
      </c>
      <c r="I55" s="38">
        <v>6</v>
      </c>
      <c r="J55" s="165">
        <v>234.345</v>
      </c>
      <c r="K55" s="37">
        <v>519</v>
      </c>
      <c r="M55" s="44" t="str">
        <f>+LOOKUP(B55,COD_FIN!C$9:C$70,COD_FIN!B$9:B$70)</f>
        <v>ARM</v>
      </c>
    </row>
    <row r="56" spans="1:13" x14ac:dyDescent="0.3">
      <c r="A56" s="37">
        <f t="shared" si="1"/>
        <v>46</v>
      </c>
      <c r="B56" s="53">
        <v>106500005</v>
      </c>
      <c r="C56" s="43">
        <v>107340</v>
      </c>
      <c r="D56" s="42" t="s">
        <v>393</v>
      </c>
      <c r="E56" s="41">
        <v>42705</v>
      </c>
      <c r="F56" s="40">
        <v>44075</v>
      </c>
      <c r="G56" s="37">
        <v>261</v>
      </c>
      <c r="H56" s="39">
        <v>51.993000000000002</v>
      </c>
      <c r="I56" s="38">
        <v>2</v>
      </c>
      <c r="J56" s="165">
        <v>232.98500000000001</v>
      </c>
      <c r="K56" s="37">
        <v>606</v>
      </c>
      <c r="M56" s="44" t="str">
        <f>+LOOKUP(B56,COD_FIN!C$9:C$70,COD_FIN!B$9:B$70)</f>
        <v>ARM</v>
      </c>
    </row>
    <row r="57" spans="1:13" x14ac:dyDescent="0.3">
      <c r="A57" s="37">
        <f t="shared" si="1"/>
        <v>47</v>
      </c>
      <c r="B57" s="53">
        <v>102960001</v>
      </c>
      <c r="C57" s="43">
        <v>109842</v>
      </c>
      <c r="D57" s="42" t="s">
        <v>427</v>
      </c>
      <c r="E57" s="41">
        <v>43221</v>
      </c>
      <c r="F57" s="40">
        <v>44317</v>
      </c>
      <c r="G57" s="37">
        <v>95</v>
      </c>
      <c r="H57" s="39">
        <v>46.436</v>
      </c>
      <c r="I57" s="38">
        <v>2</v>
      </c>
      <c r="J57" s="165">
        <v>231.79499999999999</v>
      </c>
      <c r="K57" s="37">
        <v>670</v>
      </c>
      <c r="M57" s="44" t="str">
        <f>+LOOKUP(B57,COD_FIN!C$9:C$70,COD_FIN!B$9:B$70)</f>
        <v>HLM</v>
      </c>
    </row>
    <row r="58" spans="1:13" x14ac:dyDescent="0.3">
      <c r="A58" s="37">
        <f t="shared" si="1"/>
        <v>48</v>
      </c>
      <c r="B58" s="53">
        <v>190001</v>
      </c>
      <c r="C58" s="43">
        <v>100898</v>
      </c>
      <c r="D58" s="42" t="s">
        <v>316</v>
      </c>
      <c r="E58" s="41">
        <v>41760</v>
      </c>
      <c r="F58" s="40">
        <v>44287</v>
      </c>
      <c r="G58" s="37">
        <v>47</v>
      </c>
      <c r="H58" s="39">
        <v>54.845999999999997</v>
      </c>
      <c r="I58" s="38">
        <v>5</v>
      </c>
      <c r="J58" s="165">
        <v>231.54</v>
      </c>
      <c r="K58" s="37">
        <v>1245</v>
      </c>
      <c r="M58" s="44" t="str">
        <f>+LOOKUP(B58,COD_FIN!C$9:C$70,COD_FIN!B$9:B$70)</f>
        <v>HRE</v>
      </c>
    </row>
    <row r="59" spans="1:13" x14ac:dyDescent="0.3">
      <c r="A59" s="37">
        <f t="shared" si="1"/>
        <v>49</v>
      </c>
      <c r="B59" s="53">
        <v>107290003</v>
      </c>
      <c r="C59" s="43">
        <v>111997</v>
      </c>
      <c r="D59" s="42" t="s">
        <v>394</v>
      </c>
      <c r="E59" s="41">
        <v>43252</v>
      </c>
      <c r="F59" s="40">
        <v>43983</v>
      </c>
      <c r="G59" s="37">
        <v>305</v>
      </c>
      <c r="H59" s="39">
        <v>49.61</v>
      </c>
      <c r="I59" s="38">
        <v>1</v>
      </c>
      <c r="J59" s="165">
        <v>230.60499999999999</v>
      </c>
      <c r="K59" s="37">
        <v>2790</v>
      </c>
      <c r="M59" s="44" t="str">
        <f>+LOOKUP(B59,COD_FIN!C$9:C$70,COD_FIN!B$9:B$70)</f>
        <v>GPL</v>
      </c>
    </row>
    <row r="60" spans="1:13" x14ac:dyDescent="0.3">
      <c r="A60" s="37">
        <f t="shared" si="1"/>
        <v>50</v>
      </c>
      <c r="B60" s="53">
        <v>102960001</v>
      </c>
      <c r="C60" s="43">
        <v>109839</v>
      </c>
      <c r="D60" s="42" t="s">
        <v>368</v>
      </c>
      <c r="E60" s="41">
        <v>43191</v>
      </c>
      <c r="F60" s="40">
        <v>44228</v>
      </c>
      <c r="G60" s="37">
        <v>170</v>
      </c>
      <c r="H60" s="39">
        <v>49.646000000000001</v>
      </c>
      <c r="I60" s="38">
        <v>2</v>
      </c>
      <c r="J60" s="165">
        <v>230.01</v>
      </c>
      <c r="K60" s="37">
        <v>667</v>
      </c>
      <c r="M60" s="44" t="str">
        <f>+LOOKUP(B60,COD_FIN!C$9:C$70,COD_FIN!B$9:B$70)</f>
        <v>HLM</v>
      </c>
    </row>
    <row r="61" spans="1:13" x14ac:dyDescent="0.3">
      <c r="B61" s="45"/>
      <c r="M61" s="44"/>
    </row>
    <row r="62" spans="1:13" x14ac:dyDescent="0.3">
      <c r="B62" s="45"/>
      <c r="M62" s="44"/>
    </row>
    <row r="63" spans="1:13" x14ac:dyDescent="0.3">
      <c r="B63" s="45"/>
      <c r="M63" s="44"/>
    </row>
    <row r="64" spans="1:13" x14ac:dyDescent="0.3">
      <c r="B64" s="45"/>
      <c r="M64" s="44"/>
    </row>
    <row r="65" spans="2:13" x14ac:dyDescent="0.3">
      <c r="B65" s="45"/>
      <c r="M65" s="44"/>
    </row>
    <row r="66" spans="2:13" x14ac:dyDescent="0.3">
      <c r="B66" s="45"/>
      <c r="M66" s="44"/>
    </row>
    <row r="67" spans="2:13" x14ac:dyDescent="0.3">
      <c r="B67" s="45"/>
      <c r="M67" s="44"/>
    </row>
    <row r="68" spans="2:13" x14ac:dyDescent="0.3">
      <c r="B68" s="45"/>
      <c r="M68" s="44"/>
    </row>
    <row r="69" spans="2:13" x14ac:dyDescent="0.3">
      <c r="B69" s="45"/>
      <c r="M69" s="44"/>
    </row>
    <row r="70" spans="2:13" x14ac:dyDescent="0.3">
      <c r="B70" s="45"/>
      <c r="M70" s="44"/>
    </row>
    <row r="71" spans="2:13" x14ac:dyDescent="0.3">
      <c r="B71" s="45"/>
      <c r="M71" s="44"/>
    </row>
    <row r="72" spans="2:13" x14ac:dyDescent="0.3">
      <c r="B72" s="45"/>
      <c r="M72" s="44"/>
    </row>
    <row r="73" spans="2:13" x14ac:dyDescent="0.3">
      <c r="B73" s="45"/>
      <c r="M73" s="44"/>
    </row>
    <row r="74" spans="2:13" x14ac:dyDescent="0.3">
      <c r="B74" s="45"/>
      <c r="M74" s="44"/>
    </row>
    <row r="75" spans="2:13" x14ac:dyDescent="0.3">
      <c r="B75" s="45"/>
      <c r="M75" s="44"/>
    </row>
    <row r="76" spans="2:13" x14ac:dyDescent="0.3">
      <c r="B76" s="45"/>
      <c r="M76" s="44"/>
    </row>
    <row r="77" spans="2:13" x14ac:dyDescent="0.3">
      <c r="B77" s="45"/>
      <c r="M77" s="44"/>
    </row>
    <row r="78" spans="2:13" x14ac:dyDescent="0.3">
      <c r="B78" s="45"/>
      <c r="M78" s="44"/>
    </row>
    <row r="79" spans="2:13" x14ac:dyDescent="0.3">
      <c r="B79" s="45"/>
      <c r="M79" s="44"/>
    </row>
    <row r="80" spans="2:13" x14ac:dyDescent="0.3">
      <c r="B80" s="45"/>
      <c r="M80" s="44"/>
    </row>
    <row r="81" spans="2:13" x14ac:dyDescent="0.3">
      <c r="B81" s="45"/>
      <c r="M81" s="44"/>
    </row>
    <row r="82" spans="2:13" x14ac:dyDescent="0.3">
      <c r="B82" s="45"/>
      <c r="M82" s="44"/>
    </row>
    <row r="83" spans="2:13" x14ac:dyDescent="0.3">
      <c r="B83" s="45"/>
      <c r="M83" s="44"/>
    </row>
    <row r="84" spans="2:13" x14ac:dyDescent="0.3">
      <c r="B84" s="45"/>
      <c r="M84" s="44"/>
    </row>
    <row r="85" spans="2:13" x14ac:dyDescent="0.3">
      <c r="B85" s="45"/>
      <c r="M85" s="44"/>
    </row>
    <row r="86" spans="2:13" x14ac:dyDescent="0.3">
      <c r="B86" s="45"/>
      <c r="M86" s="44"/>
    </row>
    <row r="87" spans="2:13" x14ac:dyDescent="0.3">
      <c r="B87" s="45"/>
      <c r="M87" s="44"/>
    </row>
    <row r="88" spans="2:13" x14ac:dyDescent="0.3">
      <c r="B88" s="45"/>
      <c r="M88" s="44"/>
    </row>
    <row r="89" spans="2:13" x14ac:dyDescent="0.3">
      <c r="B89" s="45"/>
      <c r="M89" s="44"/>
    </row>
    <row r="90" spans="2:13" x14ac:dyDescent="0.3">
      <c r="B90" s="45"/>
      <c r="M90" s="44"/>
    </row>
    <row r="91" spans="2:13" x14ac:dyDescent="0.3">
      <c r="B91" s="45"/>
      <c r="M91" s="44"/>
    </row>
    <row r="92" spans="2:13" x14ac:dyDescent="0.3">
      <c r="B92" s="45"/>
      <c r="M92" s="44"/>
    </row>
    <row r="93" spans="2:13" x14ac:dyDescent="0.3">
      <c r="B93" s="45"/>
      <c r="M93" s="44"/>
    </row>
    <row r="94" spans="2:13" x14ac:dyDescent="0.3">
      <c r="B94" s="45"/>
      <c r="M94" s="44"/>
    </row>
    <row r="95" spans="2:13" x14ac:dyDescent="0.3">
      <c r="B95" s="45"/>
      <c r="M95" s="44"/>
    </row>
    <row r="96" spans="2:13" x14ac:dyDescent="0.3">
      <c r="B96" s="45"/>
      <c r="M96" s="44"/>
    </row>
    <row r="97" spans="1:14" s="52" customFormat="1" x14ac:dyDescent="0.3">
      <c r="A97" s="37"/>
      <c r="B97" s="45"/>
      <c r="C97" s="43"/>
      <c r="D97" s="42"/>
      <c r="E97" s="41"/>
      <c r="F97" s="40"/>
      <c r="G97" s="37"/>
      <c r="H97" s="39"/>
      <c r="I97" s="38"/>
      <c r="J97" s="161"/>
      <c r="K97" s="37"/>
      <c r="L97" s="36"/>
      <c r="M97" s="44"/>
      <c r="N97" s="34"/>
    </row>
    <row r="98" spans="1:14" x14ac:dyDescent="0.3">
      <c r="B98" s="45"/>
      <c r="M98" s="44"/>
    </row>
    <row r="99" spans="1:14" x14ac:dyDescent="0.3">
      <c r="B99" s="45"/>
      <c r="M99" s="44"/>
    </row>
    <row r="100" spans="1:14" x14ac:dyDescent="0.3">
      <c r="B100" s="45"/>
      <c r="M100" s="44"/>
    </row>
    <row r="101" spans="1:14" x14ac:dyDescent="0.3">
      <c r="B101" s="45"/>
      <c r="M101" s="44"/>
    </row>
    <row r="102" spans="1:14" x14ac:dyDescent="0.3">
      <c r="B102" s="45"/>
      <c r="M102" s="44"/>
    </row>
    <row r="103" spans="1:14" x14ac:dyDescent="0.3">
      <c r="B103" s="45"/>
      <c r="M103" s="44"/>
    </row>
    <row r="104" spans="1:14" x14ac:dyDescent="0.3">
      <c r="B104" s="45"/>
      <c r="M104" s="44"/>
    </row>
    <row r="105" spans="1:14" x14ac:dyDescent="0.3">
      <c r="B105" s="45"/>
      <c r="M105" s="44"/>
    </row>
    <row r="106" spans="1:14" x14ac:dyDescent="0.3">
      <c r="B106" s="45"/>
      <c r="M106" s="44"/>
    </row>
    <row r="107" spans="1:14" x14ac:dyDescent="0.3">
      <c r="B107" s="45"/>
      <c r="M107" s="44"/>
    </row>
    <row r="108" spans="1:14" x14ac:dyDescent="0.3">
      <c r="B108" s="45"/>
      <c r="M108" s="44"/>
    </row>
    <row r="109" spans="1:14" x14ac:dyDescent="0.3">
      <c r="B109" s="45"/>
      <c r="M109" s="44"/>
    </row>
    <row r="110" spans="1:14" x14ac:dyDescent="0.3">
      <c r="B110" s="45"/>
      <c r="M110" s="44"/>
    </row>
    <row r="111" spans="1:14" x14ac:dyDescent="0.3">
      <c r="B111" s="45"/>
      <c r="M111" s="44"/>
    </row>
    <row r="112" spans="1:14" x14ac:dyDescent="0.3">
      <c r="B112" s="45"/>
      <c r="M112" s="44"/>
    </row>
    <row r="113" spans="2:13" x14ac:dyDescent="0.3">
      <c r="B113" s="45"/>
      <c r="M113" s="44"/>
    </row>
    <row r="114" spans="2:13" x14ac:dyDescent="0.3">
      <c r="B114" s="45"/>
      <c r="M114" s="44"/>
    </row>
    <row r="115" spans="2:13" x14ac:dyDescent="0.3">
      <c r="B115" s="45"/>
      <c r="M115" s="44"/>
    </row>
    <row r="116" spans="2:13" x14ac:dyDescent="0.3">
      <c r="B116" s="45"/>
      <c r="M116" s="44"/>
    </row>
    <row r="117" spans="2:13" x14ac:dyDescent="0.3">
      <c r="B117" s="45"/>
      <c r="M117" s="44"/>
    </row>
    <row r="118" spans="2:13" x14ac:dyDescent="0.3">
      <c r="B118" s="45"/>
      <c r="M118" s="44"/>
    </row>
    <row r="119" spans="2:13" x14ac:dyDescent="0.3">
      <c r="B119" s="45"/>
      <c r="M119" s="44"/>
    </row>
    <row r="120" spans="2:13" x14ac:dyDescent="0.3">
      <c r="B120" s="45"/>
      <c r="M120" s="44"/>
    </row>
    <row r="121" spans="2:13" x14ac:dyDescent="0.3">
      <c r="B121" s="45"/>
      <c r="M121" s="44"/>
    </row>
    <row r="122" spans="2:13" x14ac:dyDescent="0.3">
      <c r="B122" s="45"/>
      <c r="M122" s="44"/>
    </row>
    <row r="123" spans="2:13" x14ac:dyDescent="0.3">
      <c r="B123" s="45"/>
      <c r="M123" s="44"/>
    </row>
    <row r="124" spans="2:13" x14ac:dyDescent="0.3">
      <c r="B124" s="45"/>
      <c r="M124" s="44"/>
    </row>
    <row r="125" spans="2:13" x14ac:dyDescent="0.3">
      <c r="B125" s="45"/>
      <c r="M125" s="44"/>
    </row>
    <row r="126" spans="2:13" x14ac:dyDescent="0.3">
      <c r="B126" s="45"/>
      <c r="M126" s="44"/>
    </row>
    <row r="127" spans="2:13" x14ac:dyDescent="0.3">
      <c r="B127" s="45"/>
      <c r="M127" s="44"/>
    </row>
    <row r="128" spans="2:13" x14ac:dyDescent="0.3">
      <c r="B128" s="45"/>
      <c r="M128" s="44"/>
    </row>
    <row r="129" spans="2:13" x14ac:dyDescent="0.3">
      <c r="B129" s="45"/>
      <c r="M129" s="44"/>
    </row>
    <row r="130" spans="2:13" x14ac:dyDescent="0.3">
      <c r="B130" s="45"/>
      <c r="M130" s="44"/>
    </row>
    <row r="131" spans="2:13" x14ac:dyDescent="0.3">
      <c r="B131" s="45"/>
      <c r="M131" s="44"/>
    </row>
    <row r="132" spans="2:13" x14ac:dyDescent="0.3">
      <c r="B132" s="45"/>
      <c r="M132" s="44"/>
    </row>
    <row r="133" spans="2:13" x14ac:dyDescent="0.3">
      <c r="B133" s="45"/>
      <c r="M133" s="44"/>
    </row>
    <row r="134" spans="2:13" x14ac:dyDescent="0.3">
      <c r="B134" s="45"/>
      <c r="M134" s="44"/>
    </row>
    <row r="135" spans="2:13" x14ac:dyDescent="0.3">
      <c r="B135" s="45"/>
      <c r="M135" s="44"/>
    </row>
    <row r="136" spans="2:13" x14ac:dyDescent="0.3">
      <c r="B136" s="45"/>
      <c r="M136" s="44"/>
    </row>
    <row r="137" spans="2:13" x14ac:dyDescent="0.3">
      <c r="B137" s="51"/>
      <c r="C137" s="50"/>
      <c r="D137" s="49"/>
      <c r="F137" s="41"/>
      <c r="H137" s="48"/>
      <c r="I137" s="47"/>
      <c r="M137" s="46"/>
    </row>
    <row r="138" spans="2:13" x14ac:dyDescent="0.3">
      <c r="B138" s="45"/>
      <c r="M138" s="44"/>
    </row>
    <row r="139" spans="2:13" x14ac:dyDescent="0.3">
      <c r="B139" s="45"/>
      <c r="M139" s="44"/>
    </row>
    <row r="140" spans="2:13" x14ac:dyDescent="0.3">
      <c r="B140" s="45"/>
      <c r="M140" s="44"/>
    </row>
    <row r="141" spans="2:13" x14ac:dyDescent="0.3">
      <c r="B141" s="45"/>
      <c r="M141" s="44"/>
    </row>
    <row r="142" spans="2:13" x14ac:dyDescent="0.3">
      <c r="B142" s="45"/>
      <c r="M142" s="44"/>
    </row>
    <row r="143" spans="2:13" x14ac:dyDescent="0.3">
      <c r="B143" s="45"/>
      <c r="M143" s="44"/>
    </row>
    <row r="144" spans="2:13" x14ac:dyDescent="0.3">
      <c r="B144" s="45"/>
      <c r="M144" s="44"/>
    </row>
    <row r="145" spans="2:13" x14ac:dyDescent="0.3">
      <c r="B145" s="45"/>
      <c r="M145" s="44"/>
    </row>
    <row r="146" spans="2:13" x14ac:dyDescent="0.3">
      <c r="B146" s="45"/>
      <c r="M146" s="44"/>
    </row>
    <row r="147" spans="2:13" x14ac:dyDescent="0.3">
      <c r="B147" s="45"/>
      <c r="M147" s="44"/>
    </row>
    <row r="148" spans="2:13" x14ac:dyDescent="0.3">
      <c r="B148" s="45"/>
      <c r="M148" s="44"/>
    </row>
    <row r="149" spans="2:13" x14ac:dyDescent="0.3">
      <c r="B149" s="45"/>
      <c r="M149" s="44"/>
    </row>
    <row r="150" spans="2:13" x14ac:dyDescent="0.3">
      <c r="B150" s="45"/>
      <c r="M150" s="44"/>
    </row>
    <row r="151" spans="2:13" x14ac:dyDescent="0.3">
      <c r="B151" s="45"/>
      <c r="M151" s="44"/>
    </row>
    <row r="152" spans="2:13" x14ac:dyDescent="0.3">
      <c r="B152" s="45"/>
      <c r="M152" s="44"/>
    </row>
    <row r="153" spans="2:13" x14ac:dyDescent="0.3">
      <c r="B153" s="45"/>
      <c r="M153" s="44"/>
    </row>
    <row r="154" spans="2:13" x14ac:dyDescent="0.3">
      <c r="B154" s="45"/>
      <c r="M154" s="44"/>
    </row>
    <row r="155" spans="2:13" x14ac:dyDescent="0.3">
      <c r="B155" s="45"/>
      <c r="M155" s="44"/>
    </row>
    <row r="156" spans="2:13" x14ac:dyDescent="0.3">
      <c r="B156" s="45"/>
      <c r="M156" s="44"/>
    </row>
    <row r="157" spans="2:13" x14ac:dyDescent="0.3">
      <c r="B157" s="45"/>
      <c r="M157" s="44"/>
    </row>
    <row r="158" spans="2:13" x14ac:dyDescent="0.3">
      <c r="B158" s="45"/>
      <c r="M158" s="44"/>
    </row>
    <row r="159" spans="2:13" x14ac:dyDescent="0.3">
      <c r="B159" s="45"/>
      <c r="M159" s="44"/>
    </row>
    <row r="160" spans="2:13" x14ac:dyDescent="0.3">
      <c r="B160" s="45"/>
      <c r="M160" s="44"/>
    </row>
    <row r="161" spans="2:13" x14ac:dyDescent="0.3">
      <c r="B161" s="45"/>
      <c r="M161" s="44"/>
    </row>
    <row r="162" spans="2:13" x14ac:dyDescent="0.3">
      <c r="B162" s="45"/>
      <c r="M162" s="44"/>
    </row>
    <row r="163" spans="2:13" x14ac:dyDescent="0.3">
      <c r="B163" s="45"/>
      <c r="M163" s="44"/>
    </row>
    <row r="164" spans="2:13" x14ac:dyDescent="0.3">
      <c r="B164" s="45"/>
      <c r="M164" s="44"/>
    </row>
    <row r="165" spans="2:13" x14ac:dyDescent="0.3">
      <c r="B165" s="45"/>
      <c r="M165" s="44"/>
    </row>
    <row r="166" spans="2:13" x14ac:dyDescent="0.3">
      <c r="B166" s="45"/>
      <c r="M166" s="44"/>
    </row>
    <row r="167" spans="2:13" x14ac:dyDescent="0.3">
      <c r="B167" s="45"/>
      <c r="M167" s="44"/>
    </row>
    <row r="168" spans="2:13" x14ac:dyDescent="0.3">
      <c r="B168" s="45"/>
      <c r="M168" s="44"/>
    </row>
    <row r="169" spans="2:13" x14ac:dyDescent="0.3">
      <c r="B169" s="45"/>
      <c r="M169" s="44"/>
    </row>
    <row r="170" spans="2:13" x14ac:dyDescent="0.3">
      <c r="B170" s="45"/>
      <c r="M170" s="44"/>
    </row>
    <row r="171" spans="2:13" x14ac:dyDescent="0.3">
      <c r="B171" s="45"/>
      <c r="M171" s="44"/>
    </row>
    <row r="172" spans="2:13" x14ac:dyDescent="0.3">
      <c r="B172" s="45"/>
      <c r="M172" s="44"/>
    </row>
    <row r="173" spans="2:13" x14ac:dyDescent="0.3">
      <c r="B173" s="45"/>
      <c r="M173" s="44"/>
    </row>
    <row r="174" spans="2:13" x14ac:dyDescent="0.3">
      <c r="B174" s="45"/>
      <c r="M174" s="44"/>
    </row>
    <row r="175" spans="2:13" x14ac:dyDescent="0.3">
      <c r="B175" s="45"/>
      <c r="M175" s="44"/>
    </row>
    <row r="176" spans="2:13" x14ac:dyDescent="0.3">
      <c r="B176" s="45"/>
      <c r="M176" s="44"/>
    </row>
    <row r="177" spans="2:13" x14ac:dyDescent="0.3">
      <c r="B177" s="45"/>
      <c r="M177" s="44"/>
    </row>
    <row r="178" spans="2:13" x14ac:dyDescent="0.3">
      <c r="B178" s="45"/>
      <c r="M178" s="44"/>
    </row>
    <row r="179" spans="2:13" x14ac:dyDescent="0.3">
      <c r="B179" s="45"/>
      <c r="M179" s="44"/>
    </row>
    <row r="180" spans="2:13" x14ac:dyDescent="0.3">
      <c r="B180" s="45"/>
      <c r="M180" s="44"/>
    </row>
    <row r="181" spans="2:13" x14ac:dyDescent="0.3">
      <c r="B181" s="45"/>
      <c r="M181" s="44"/>
    </row>
    <row r="182" spans="2:13" x14ac:dyDescent="0.3">
      <c r="B182" s="45"/>
      <c r="M182" s="44"/>
    </row>
    <row r="183" spans="2:13" x14ac:dyDescent="0.3">
      <c r="B183" s="45"/>
      <c r="M183" s="44"/>
    </row>
    <row r="184" spans="2:13" x14ac:dyDescent="0.3">
      <c r="B184" s="45"/>
      <c r="M184" s="44"/>
    </row>
    <row r="185" spans="2:13" x14ac:dyDescent="0.3">
      <c r="B185" s="45"/>
      <c r="M185" s="44"/>
    </row>
    <row r="186" spans="2:13" x14ac:dyDescent="0.3">
      <c r="B186" s="45"/>
      <c r="M186" s="44"/>
    </row>
    <row r="187" spans="2:13" x14ac:dyDescent="0.3">
      <c r="B187" s="45"/>
      <c r="M187" s="44"/>
    </row>
    <row r="188" spans="2:13" x14ac:dyDescent="0.3">
      <c r="B188" s="45"/>
      <c r="M188" s="44"/>
    </row>
    <row r="189" spans="2:13" x14ac:dyDescent="0.3">
      <c r="B189" s="45"/>
      <c r="M189" s="44"/>
    </row>
    <row r="190" spans="2:13" x14ac:dyDescent="0.3">
      <c r="B190" s="45"/>
      <c r="M190" s="44"/>
    </row>
    <row r="191" spans="2:13" x14ac:dyDescent="0.3">
      <c r="B191" s="45"/>
      <c r="M191" s="44"/>
    </row>
    <row r="192" spans="2:13" x14ac:dyDescent="0.3">
      <c r="B192" s="45"/>
      <c r="M192" s="44"/>
    </row>
    <row r="193" spans="2:13" x14ac:dyDescent="0.3">
      <c r="B193" s="45"/>
      <c r="M193" s="44"/>
    </row>
    <row r="194" spans="2:13" x14ac:dyDescent="0.3">
      <c r="B194" s="45"/>
      <c r="M194" s="44"/>
    </row>
    <row r="195" spans="2:13" x14ac:dyDescent="0.3">
      <c r="B195" s="45"/>
      <c r="M195" s="44"/>
    </row>
    <row r="196" spans="2:13" x14ac:dyDescent="0.3">
      <c r="B196" s="45"/>
      <c r="M196" s="44"/>
    </row>
    <row r="197" spans="2:13" x14ac:dyDescent="0.3">
      <c r="B197" s="45"/>
      <c r="M197" s="44"/>
    </row>
    <row r="198" spans="2:13" x14ac:dyDescent="0.3">
      <c r="B198" s="45"/>
      <c r="M198" s="44"/>
    </row>
    <row r="199" spans="2:13" x14ac:dyDescent="0.3">
      <c r="B199" s="45"/>
      <c r="M199" s="44"/>
    </row>
    <row r="200" spans="2:13" x14ac:dyDescent="0.3">
      <c r="B200" s="45"/>
      <c r="M200" s="44"/>
    </row>
    <row r="201" spans="2:13" x14ac:dyDescent="0.3">
      <c r="B201" s="45"/>
      <c r="M201" s="44"/>
    </row>
    <row r="202" spans="2:13" x14ac:dyDescent="0.3">
      <c r="B202" s="45"/>
      <c r="M202" s="44"/>
    </row>
    <row r="203" spans="2:13" x14ac:dyDescent="0.3">
      <c r="B203" s="45"/>
      <c r="M203" s="44"/>
    </row>
    <row r="204" spans="2:13" x14ac:dyDescent="0.3">
      <c r="B204" s="45"/>
      <c r="M204" s="44"/>
    </row>
    <row r="205" spans="2:13" x14ac:dyDescent="0.3">
      <c r="B205" s="45"/>
      <c r="M205" s="44"/>
    </row>
    <row r="206" spans="2:13" x14ac:dyDescent="0.3">
      <c r="B206" s="45"/>
      <c r="M206" s="44"/>
    </row>
    <row r="207" spans="2:13" x14ac:dyDescent="0.3">
      <c r="B207" s="45"/>
      <c r="M207" s="44"/>
    </row>
    <row r="208" spans="2:13" x14ac:dyDescent="0.3">
      <c r="B208" s="45"/>
      <c r="M208" s="44"/>
    </row>
    <row r="209" spans="2:13" x14ac:dyDescent="0.3">
      <c r="B209" s="45"/>
      <c r="M209" s="44"/>
    </row>
    <row r="210" spans="2:13" x14ac:dyDescent="0.3">
      <c r="B210" s="45"/>
      <c r="M210" s="44"/>
    </row>
    <row r="211" spans="2:13" x14ac:dyDescent="0.3">
      <c r="B211" s="45"/>
      <c r="M211" s="44"/>
    </row>
    <row r="212" spans="2:13" x14ac:dyDescent="0.3">
      <c r="B212" s="45"/>
      <c r="M212" s="44"/>
    </row>
    <row r="213" spans="2:13" x14ac:dyDescent="0.3">
      <c r="B213" s="45"/>
      <c r="M213" s="44"/>
    </row>
    <row r="214" spans="2:13" x14ac:dyDescent="0.3">
      <c r="B214" s="45"/>
      <c r="M214" s="44"/>
    </row>
    <row r="215" spans="2:13" x14ac:dyDescent="0.3">
      <c r="B215" s="45"/>
      <c r="M215" s="44"/>
    </row>
    <row r="216" spans="2:13" x14ac:dyDescent="0.3">
      <c r="B216" s="45"/>
      <c r="M216" s="44"/>
    </row>
    <row r="217" spans="2:13" x14ac:dyDescent="0.3">
      <c r="B217" s="45"/>
      <c r="M217" s="44"/>
    </row>
    <row r="218" spans="2:13" x14ac:dyDescent="0.3">
      <c r="B218" s="45"/>
      <c r="M218" s="44"/>
    </row>
    <row r="219" spans="2:13" x14ac:dyDescent="0.3">
      <c r="B219" s="45"/>
      <c r="M219" s="44"/>
    </row>
    <row r="220" spans="2:13" x14ac:dyDescent="0.3">
      <c r="B220" s="45"/>
      <c r="M220" s="44"/>
    </row>
    <row r="221" spans="2:13" x14ac:dyDescent="0.3">
      <c r="B221" s="45"/>
      <c r="M221" s="44"/>
    </row>
    <row r="222" spans="2:13" x14ac:dyDescent="0.3">
      <c r="B222" s="45"/>
      <c r="M222" s="44"/>
    </row>
    <row r="223" spans="2:13" x14ac:dyDescent="0.3">
      <c r="B223" s="45"/>
      <c r="M223" s="44"/>
    </row>
    <row r="224" spans="2:13" x14ac:dyDescent="0.3">
      <c r="B224" s="45"/>
      <c r="M224" s="44"/>
    </row>
    <row r="225" spans="2:13" x14ac:dyDescent="0.3">
      <c r="B225" s="45"/>
      <c r="M225" s="44"/>
    </row>
    <row r="226" spans="2:13" x14ac:dyDescent="0.3">
      <c r="B226" s="45"/>
      <c r="M226" s="44"/>
    </row>
    <row r="227" spans="2:13" x14ac:dyDescent="0.3">
      <c r="B227" s="45"/>
      <c r="M227" s="44"/>
    </row>
    <row r="228" spans="2:13" x14ac:dyDescent="0.3">
      <c r="B228" s="45"/>
      <c r="M228" s="44"/>
    </row>
    <row r="229" spans="2:13" x14ac:dyDescent="0.3">
      <c r="B229" s="45"/>
      <c r="M229" s="44"/>
    </row>
    <row r="230" spans="2:13" x14ac:dyDescent="0.3">
      <c r="B230" s="45"/>
      <c r="M230" s="44"/>
    </row>
    <row r="231" spans="2:13" x14ac:dyDescent="0.3">
      <c r="B231" s="45"/>
      <c r="M231" s="44"/>
    </row>
    <row r="232" spans="2:13" x14ac:dyDescent="0.3">
      <c r="B232" s="45"/>
      <c r="M232" s="44"/>
    </row>
    <row r="233" spans="2:13" x14ac:dyDescent="0.3">
      <c r="B233" s="45"/>
      <c r="M233" s="44"/>
    </row>
    <row r="234" spans="2:13" x14ac:dyDescent="0.3">
      <c r="B234" s="45"/>
      <c r="M234" s="44"/>
    </row>
    <row r="235" spans="2:13" x14ac:dyDescent="0.3">
      <c r="B235" s="45"/>
      <c r="M235" s="44"/>
    </row>
    <row r="236" spans="2:13" x14ac:dyDescent="0.3">
      <c r="B236" s="45"/>
      <c r="M236" s="44"/>
    </row>
    <row r="237" spans="2:13" x14ac:dyDescent="0.3">
      <c r="B237" s="45"/>
      <c r="M237" s="44"/>
    </row>
    <row r="238" spans="2:13" x14ac:dyDescent="0.3">
      <c r="B238" s="45"/>
      <c r="M238" s="44"/>
    </row>
    <row r="239" spans="2:13" x14ac:dyDescent="0.3">
      <c r="B239" s="45"/>
      <c r="M239" s="44"/>
    </row>
    <row r="240" spans="2:13" x14ac:dyDescent="0.3">
      <c r="B240" s="45"/>
      <c r="M240" s="44"/>
    </row>
    <row r="241" spans="2:13" x14ac:dyDescent="0.3">
      <c r="B241" s="45"/>
      <c r="M241" s="44"/>
    </row>
    <row r="242" spans="2:13" x14ac:dyDescent="0.3">
      <c r="B242" s="45"/>
      <c r="M242" s="44"/>
    </row>
    <row r="243" spans="2:13" x14ac:dyDescent="0.3">
      <c r="B243" s="45"/>
      <c r="M243" s="44"/>
    </row>
    <row r="244" spans="2:13" x14ac:dyDescent="0.3">
      <c r="B244" s="45"/>
      <c r="M244" s="44"/>
    </row>
    <row r="245" spans="2:13" x14ac:dyDescent="0.3">
      <c r="B245" s="45"/>
      <c r="M245" s="44"/>
    </row>
    <row r="246" spans="2:13" x14ac:dyDescent="0.3">
      <c r="B246" s="45"/>
      <c r="M246" s="44"/>
    </row>
    <row r="247" spans="2:13" x14ac:dyDescent="0.3">
      <c r="B247" s="45"/>
      <c r="M247" s="44"/>
    </row>
    <row r="248" spans="2:13" x14ac:dyDescent="0.3">
      <c r="B248" s="45"/>
      <c r="M248" s="44"/>
    </row>
    <row r="249" spans="2:13" x14ac:dyDescent="0.3">
      <c r="B249" s="45"/>
      <c r="M249" s="44"/>
    </row>
    <row r="250" spans="2:13" x14ac:dyDescent="0.3">
      <c r="B250" s="45"/>
      <c r="M250" s="44"/>
    </row>
    <row r="251" spans="2:13" x14ac:dyDescent="0.3">
      <c r="B251" s="45"/>
      <c r="M251" s="44"/>
    </row>
    <row r="252" spans="2:13" x14ac:dyDescent="0.3">
      <c r="B252" s="45"/>
      <c r="M252" s="44"/>
    </row>
    <row r="253" spans="2:13" x14ac:dyDescent="0.3">
      <c r="B253" s="45"/>
      <c r="M253" s="44"/>
    </row>
    <row r="254" spans="2:13" x14ac:dyDescent="0.3">
      <c r="B254" s="45"/>
      <c r="M254" s="44"/>
    </row>
    <row r="255" spans="2:13" x14ac:dyDescent="0.3">
      <c r="B255" s="45"/>
      <c r="M255" s="44"/>
    </row>
    <row r="256" spans="2:13" x14ac:dyDescent="0.3">
      <c r="B256" s="45"/>
      <c r="M256" s="44"/>
    </row>
    <row r="257" spans="2:13" x14ac:dyDescent="0.3">
      <c r="B257" s="45"/>
      <c r="M257" s="44"/>
    </row>
    <row r="258" spans="2:13" x14ac:dyDescent="0.3">
      <c r="B258" s="45"/>
      <c r="M258" s="44"/>
    </row>
    <row r="259" spans="2:13" x14ac:dyDescent="0.3">
      <c r="B259" s="45"/>
      <c r="M259" s="44"/>
    </row>
    <row r="260" spans="2:13" x14ac:dyDescent="0.3">
      <c r="B260" s="45"/>
      <c r="M260" s="44"/>
    </row>
  </sheetData>
  <sheetProtection algorithmName="SHA-512" hashValue="eVQbcGLgZMe2gCZMesk7XGtq6qvqidFz7epx14+eH4vKmQztffgAxv2hOWD7FGd0OOzRSZKF2ABt6yoIl87D+A==" saltValue="Wl9XNhNvxzsZN6nOgb6qOw==" spinCount="100000" sheet="1" sort="0" autoFilter="0" pivotTables="0"/>
  <autoFilter ref="A10:J60" xr:uid="{00000000-0009-0000-0000-00000500000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0"/>
  <sheetViews>
    <sheetView zoomScaleNormal="100" workbookViewId="0">
      <selection activeCell="I2" sqref="I2"/>
    </sheetView>
  </sheetViews>
  <sheetFormatPr baseColWidth="10" defaultRowHeight="13.5" x14ac:dyDescent="0.3"/>
  <cols>
    <col min="1" max="1" width="8" style="33" customWidth="1"/>
    <col min="2" max="2" width="9.28515625" style="42" customWidth="1"/>
    <col min="3" max="3" width="7.28515625" style="83" customWidth="1"/>
    <col min="4" max="4" width="11.5703125" style="42" customWidth="1"/>
    <col min="5" max="5" width="6.85546875" style="82" customWidth="1"/>
    <col min="6" max="6" width="6.140625" style="81" customWidth="1"/>
    <col min="7" max="7" width="4.140625" style="79" customWidth="1"/>
    <col min="8" max="8" width="8.7109375" style="77" customWidth="1"/>
    <col min="9" max="9" width="8.7109375" style="80" customWidth="1"/>
    <col min="10" max="10" width="8.7109375" style="79" customWidth="1"/>
    <col min="11" max="11" width="8.7109375" style="77" customWidth="1"/>
    <col min="12" max="12" width="8.7109375" style="78" customWidth="1"/>
    <col min="13" max="13" width="8.7109375" style="77" customWidth="1"/>
    <col min="14" max="14" width="8.7109375" style="78" customWidth="1"/>
    <col min="15" max="15" width="8.7109375" style="76" customWidth="1"/>
    <col min="16" max="16" width="8.7109375" style="78" customWidth="1"/>
    <col min="17" max="17" width="8.7109375" style="76" customWidth="1"/>
    <col min="18" max="18" width="8.7109375" style="78" customWidth="1"/>
    <col min="19" max="19" width="8.7109375" style="36" customWidth="1"/>
    <col min="20" max="20" width="8.7109375" style="78" customWidth="1"/>
    <col min="21" max="21" width="8.7109375" style="77" customWidth="1"/>
    <col min="22" max="22" width="8.7109375" style="76" customWidth="1"/>
    <col min="23" max="23" width="9.28515625" style="172" customWidth="1"/>
    <col min="24" max="27" width="11.42578125" style="33" hidden="1" customWidth="1"/>
    <col min="28" max="28" width="11.42578125" style="33" customWidth="1"/>
    <col min="29" max="16384" width="11.42578125" style="33"/>
  </cols>
  <sheetData>
    <row r="1" spans="1:27" s="52" customFormat="1" x14ac:dyDescent="0.3">
      <c r="B1" s="49" t="s">
        <v>267</v>
      </c>
      <c r="C1" s="111"/>
      <c r="D1" s="49"/>
      <c r="E1" s="82"/>
      <c r="F1" s="82"/>
      <c r="H1" s="36"/>
      <c r="I1" s="106"/>
      <c r="K1" s="36"/>
      <c r="L1" s="76"/>
      <c r="M1" s="36"/>
      <c r="N1" s="76"/>
      <c r="O1" s="76"/>
      <c r="P1" s="76"/>
      <c r="Q1" s="76"/>
      <c r="R1" s="76"/>
      <c r="S1" s="36"/>
      <c r="T1" s="76"/>
      <c r="U1" s="36"/>
      <c r="V1" s="76"/>
      <c r="W1" s="166"/>
    </row>
    <row r="2" spans="1:27" s="52" customFormat="1" x14ac:dyDescent="0.3">
      <c r="B2" s="110">
        <v>44454</v>
      </c>
      <c r="C2" s="85"/>
      <c r="D2" s="49"/>
      <c r="E2" s="82"/>
      <c r="F2" s="82"/>
      <c r="H2" s="36"/>
      <c r="I2" s="269"/>
      <c r="K2" s="36"/>
      <c r="L2" s="76"/>
      <c r="M2" s="36"/>
      <c r="N2" s="76"/>
      <c r="O2" s="76"/>
      <c r="P2" s="76"/>
      <c r="Q2" s="76"/>
      <c r="R2" s="76"/>
      <c r="S2" s="36"/>
      <c r="T2" s="76"/>
      <c r="U2" s="36"/>
      <c r="V2" s="76"/>
      <c r="W2" s="166"/>
    </row>
    <row r="3" spans="1:27" s="52" customFormat="1" x14ac:dyDescent="0.3">
      <c r="B3" s="100"/>
      <c r="C3" s="85"/>
      <c r="D3" s="49"/>
      <c r="E3" s="82"/>
      <c r="F3" s="82"/>
      <c r="H3" s="36"/>
      <c r="I3" s="109"/>
      <c r="K3" s="36"/>
      <c r="L3" s="76"/>
      <c r="M3" s="36"/>
      <c r="N3" s="76"/>
      <c r="O3" s="76"/>
      <c r="P3" s="76"/>
      <c r="Q3" s="76"/>
      <c r="R3" s="76"/>
      <c r="S3" s="36"/>
      <c r="T3" s="76"/>
      <c r="U3" s="36"/>
      <c r="V3" s="76"/>
      <c r="W3" s="166"/>
    </row>
    <row r="4" spans="1:27" s="52" customFormat="1" ht="14.25" x14ac:dyDescent="0.3">
      <c r="B4" s="100"/>
      <c r="C4" s="85"/>
      <c r="D4" s="49"/>
      <c r="E4" s="82"/>
      <c r="F4" s="82"/>
      <c r="H4" s="36"/>
      <c r="I4" s="109"/>
      <c r="K4" s="36"/>
      <c r="L4" s="76"/>
      <c r="M4" s="36"/>
      <c r="N4" s="76"/>
      <c r="O4" s="76"/>
      <c r="P4" s="76"/>
      <c r="Q4" s="76"/>
      <c r="R4" s="76"/>
      <c r="S4" s="36"/>
      <c r="T4" s="76"/>
      <c r="U4" s="289" t="s">
        <v>44</v>
      </c>
      <c r="V4" s="290"/>
      <c r="W4" s="167" t="s">
        <v>264</v>
      </c>
    </row>
    <row r="5" spans="1:27" ht="14.25" x14ac:dyDescent="0.3">
      <c r="B5" s="106"/>
      <c r="F5" s="108"/>
      <c r="G5" s="107"/>
      <c r="H5" s="285" t="s">
        <v>5</v>
      </c>
      <c r="I5" s="287"/>
      <c r="J5" s="288"/>
      <c r="K5" s="291" t="s">
        <v>6</v>
      </c>
      <c r="L5" s="292"/>
      <c r="M5" s="291" t="s">
        <v>7</v>
      </c>
      <c r="N5" s="292"/>
      <c r="O5" s="291" t="s">
        <v>153</v>
      </c>
      <c r="P5" s="297"/>
      <c r="Q5" s="291" t="s">
        <v>93</v>
      </c>
      <c r="R5" s="297"/>
      <c r="S5" s="295" t="s">
        <v>29</v>
      </c>
      <c r="T5" s="296"/>
      <c r="U5" s="293" t="s">
        <v>45</v>
      </c>
      <c r="V5" s="294"/>
      <c r="W5" s="155" t="s">
        <v>265</v>
      </c>
      <c r="X5" s="37"/>
      <c r="Y5" s="37"/>
    </row>
    <row r="6" spans="1:27" x14ac:dyDescent="0.3">
      <c r="B6" s="106"/>
      <c r="C6" s="105"/>
      <c r="E6" s="105" t="s">
        <v>37</v>
      </c>
      <c r="F6" s="49"/>
      <c r="G6" s="103">
        <f t="shared" ref="G6:W6" si="0">+SUBTOTAL(101,G11:G10003)</f>
        <v>222.29545454545453</v>
      </c>
      <c r="H6" s="64">
        <f t="shared" si="0"/>
        <v>119.68579545454544</v>
      </c>
      <c r="I6" s="71">
        <f t="shared" si="0"/>
        <v>56.707454545454539</v>
      </c>
      <c r="J6" s="102">
        <f t="shared" si="0"/>
        <v>5.7954545454545459</v>
      </c>
      <c r="K6" s="64">
        <f t="shared" si="0"/>
        <v>6.2011363636363646</v>
      </c>
      <c r="L6" s="103">
        <f t="shared" si="0"/>
        <v>39.619545454545452</v>
      </c>
      <c r="M6" s="104">
        <f t="shared" si="0"/>
        <v>4.4489772727272703</v>
      </c>
      <c r="N6" s="103">
        <f t="shared" si="0"/>
        <v>34.174136363636357</v>
      </c>
      <c r="O6" s="104">
        <f t="shared" si="0"/>
        <v>11.223863636363637</v>
      </c>
      <c r="P6" s="103">
        <f t="shared" si="0"/>
        <v>31.365431818181811</v>
      </c>
      <c r="Q6" s="104">
        <f t="shared" si="0"/>
        <v>-8.6579545454545451E-2</v>
      </c>
      <c r="R6" s="103">
        <f t="shared" si="0"/>
        <v>42.270454545454548</v>
      </c>
      <c r="S6" s="64">
        <f t="shared" si="0"/>
        <v>-1.0876136363636364</v>
      </c>
      <c r="T6" s="102">
        <f t="shared" si="0"/>
        <v>34.382431818181814</v>
      </c>
      <c r="U6" s="64">
        <f t="shared" si="0"/>
        <v>-5.4695454545454547</v>
      </c>
      <c r="V6" s="64">
        <f t="shared" si="0"/>
        <v>24.376936363636368</v>
      </c>
      <c r="W6" s="168">
        <f t="shared" si="0"/>
        <v>71.73863636363636</v>
      </c>
      <c r="X6" s="37"/>
      <c r="Y6" s="37"/>
    </row>
    <row r="7" spans="1:27" x14ac:dyDescent="0.3">
      <c r="B7" s="106"/>
      <c r="C7" s="105"/>
      <c r="E7" s="105" t="s">
        <v>32</v>
      </c>
      <c r="F7" s="49"/>
      <c r="G7" s="103">
        <f t="shared" ref="G7:R7" si="1">+SUBTOTAL(102,G11:G1002)</f>
        <v>44</v>
      </c>
      <c r="H7" s="71">
        <f t="shared" si="1"/>
        <v>44</v>
      </c>
      <c r="I7" s="71">
        <f t="shared" si="1"/>
        <v>44</v>
      </c>
      <c r="J7" s="103">
        <f t="shared" si="1"/>
        <v>44</v>
      </c>
      <c r="K7" s="71">
        <f t="shared" si="1"/>
        <v>44</v>
      </c>
      <c r="L7" s="103">
        <f t="shared" si="1"/>
        <v>44</v>
      </c>
      <c r="M7" s="71">
        <f t="shared" si="1"/>
        <v>44</v>
      </c>
      <c r="N7" s="103">
        <f t="shared" si="1"/>
        <v>44</v>
      </c>
      <c r="O7" s="104">
        <f t="shared" si="1"/>
        <v>44</v>
      </c>
      <c r="P7" s="103">
        <f t="shared" si="1"/>
        <v>44</v>
      </c>
      <c r="Q7" s="71">
        <f t="shared" si="1"/>
        <v>44</v>
      </c>
      <c r="R7" s="103">
        <f t="shared" si="1"/>
        <v>44</v>
      </c>
      <c r="S7" s="71">
        <f>+SUBTOTAL(102,S11:S10003)</f>
        <v>44</v>
      </c>
      <c r="T7" s="103">
        <f>+SUBTOTAL(102,T11:T10003)</f>
        <v>44</v>
      </c>
      <c r="U7" s="71">
        <f>+SUBTOTAL(102,U11:U1002)</f>
        <v>44</v>
      </c>
      <c r="V7" s="71">
        <f>+SUBTOTAL(102,V11:V1002)</f>
        <v>44</v>
      </c>
      <c r="W7" s="169">
        <f>+SUBTOTAL(102,W11:W1002)</f>
        <v>44</v>
      </c>
      <c r="X7" s="37"/>
      <c r="Y7" s="37"/>
    </row>
    <row r="8" spans="1:27" x14ac:dyDescent="0.3">
      <c r="B8" s="106"/>
      <c r="C8" s="105"/>
      <c r="E8" s="105" t="s">
        <v>18</v>
      </c>
      <c r="F8" s="49"/>
      <c r="G8" s="103">
        <f t="shared" ref="G8:W8" si="2">+SUBTOTAL(105,G11:G10003)</f>
        <v>36</v>
      </c>
      <c r="H8" s="64">
        <f t="shared" si="2"/>
        <v>-62.645000000000003</v>
      </c>
      <c r="I8" s="71">
        <f t="shared" si="2"/>
        <v>35.343000000000004</v>
      </c>
      <c r="J8" s="103">
        <f t="shared" si="2"/>
        <v>2</v>
      </c>
      <c r="K8" s="64">
        <f t="shared" si="2"/>
        <v>0.51</v>
      </c>
      <c r="L8" s="103">
        <f t="shared" si="2"/>
        <v>20.239999999999998</v>
      </c>
      <c r="M8" s="104">
        <f t="shared" si="2"/>
        <v>0.51</v>
      </c>
      <c r="N8" s="103">
        <f t="shared" si="2"/>
        <v>15.52</v>
      </c>
      <c r="O8" s="104">
        <f t="shared" si="2"/>
        <v>-2.04</v>
      </c>
      <c r="P8" s="103">
        <f t="shared" si="2"/>
        <v>13.44</v>
      </c>
      <c r="Q8" s="104">
        <f t="shared" si="2"/>
        <v>-0.38950000000000001</v>
      </c>
      <c r="R8" s="103">
        <f t="shared" si="2"/>
        <v>24.5</v>
      </c>
      <c r="S8" s="64">
        <f t="shared" si="2"/>
        <v>-5.78</v>
      </c>
      <c r="T8" s="102">
        <f t="shared" si="2"/>
        <v>10.71</v>
      </c>
      <c r="U8" s="64">
        <f t="shared" si="2"/>
        <v>-12.87</v>
      </c>
      <c r="V8" s="64">
        <f t="shared" si="2"/>
        <v>5.4669999999999996</v>
      </c>
      <c r="W8" s="168">
        <f t="shared" si="2"/>
        <v>9.1</v>
      </c>
      <c r="X8" s="37"/>
      <c r="Y8" s="37"/>
    </row>
    <row r="9" spans="1:27" x14ac:dyDescent="0.3">
      <c r="C9" s="105"/>
      <c r="E9" s="105" t="s">
        <v>19</v>
      </c>
      <c r="F9" s="49"/>
      <c r="G9" s="103">
        <f t="shared" ref="G9:W9" si="3">+SUBTOTAL(104,G11:G10003)</f>
        <v>305</v>
      </c>
      <c r="H9" s="64">
        <f t="shared" si="3"/>
        <v>433.16</v>
      </c>
      <c r="I9" s="71">
        <f t="shared" si="3"/>
        <v>65.56</v>
      </c>
      <c r="J9" s="103">
        <f t="shared" si="3"/>
        <v>10</v>
      </c>
      <c r="K9" s="64">
        <f t="shared" si="3"/>
        <v>13.77</v>
      </c>
      <c r="L9" s="103">
        <f t="shared" si="3"/>
        <v>49.28</v>
      </c>
      <c r="M9" s="104">
        <f t="shared" si="3"/>
        <v>14.195</v>
      </c>
      <c r="N9" s="103">
        <f t="shared" si="3"/>
        <v>42.75</v>
      </c>
      <c r="O9" s="104">
        <f t="shared" si="3"/>
        <v>32.64</v>
      </c>
      <c r="P9" s="103">
        <f t="shared" si="3"/>
        <v>39.6</v>
      </c>
      <c r="Q9" s="104">
        <f t="shared" si="3"/>
        <v>0.2185</v>
      </c>
      <c r="R9" s="103">
        <f t="shared" si="3"/>
        <v>49.8</v>
      </c>
      <c r="S9" s="64">
        <f t="shared" si="3"/>
        <v>3.23</v>
      </c>
      <c r="T9" s="102">
        <f t="shared" si="3"/>
        <v>41.8</v>
      </c>
      <c r="U9" s="64">
        <f t="shared" si="3"/>
        <v>3.24</v>
      </c>
      <c r="V9" s="64">
        <f t="shared" si="3"/>
        <v>35.838000000000001</v>
      </c>
      <c r="W9" s="168">
        <f t="shared" si="3"/>
        <v>217.1</v>
      </c>
      <c r="X9" s="37"/>
      <c r="Y9" s="37"/>
    </row>
    <row r="10" spans="1:27" s="54" customFormat="1" x14ac:dyDescent="0.3">
      <c r="A10" s="54" t="s">
        <v>261</v>
      </c>
      <c r="B10" s="55" t="s">
        <v>41</v>
      </c>
      <c r="C10" s="101" t="s">
        <v>40</v>
      </c>
      <c r="D10" s="55" t="s">
        <v>42</v>
      </c>
      <c r="E10" s="100" t="s">
        <v>8</v>
      </c>
      <c r="F10" s="99" t="s">
        <v>9</v>
      </c>
      <c r="G10" s="98" t="s">
        <v>10</v>
      </c>
      <c r="H10" s="93" t="s">
        <v>21</v>
      </c>
      <c r="I10" s="60" t="s">
        <v>22</v>
      </c>
      <c r="J10" s="97" t="s">
        <v>23</v>
      </c>
      <c r="K10" s="93" t="s">
        <v>24</v>
      </c>
      <c r="L10" s="94" t="s">
        <v>25</v>
      </c>
      <c r="M10" s="93" t="s">
        <v>26</v>
      </c>
      <c r="N10" s="94" t="s">
        <v>27</v>
      </c>
      <c r="O10" s="93" t="s">
        <v>154</v>
      </c>
      <c r="P10" s="94" t="s">
        <v>155</v>
      </c>
      <c r="Q10" s="96" t="s">
        <v>89</v>
      </c>
      <c r="R10" s="95" t="s">
        <v>90</v>
      </c>
      <c r="S10" s="58" t="s">
        <v>35</v>
      </c>
      <c r="T10" s="94" t="s">
        <v>36</v>
      </c>
      <c r="U10" s="93" t="s">
        <v>30</v>
      </c>
      <c r="V10" s="92" t="s">
        <v>31</v>
      </c>
      <c r="W10" s="170" t="s">
        <v>28</v>
      </c>
      <c r="X10" s="91" t="s">
        <v>344</v>
      </c>
      <c r="Y10" s="54" t="s">
        <v>345</v>
      </c>
      <c r="Z10" s="54" t="s">
        <v>64</v>
      </c>
    </row>
    <row r="11" spans="1:27" x14ac:dyDescent="0.3">
      <c r="A11" s="33">
        <v>1</v>
      </c>
      <c r="B11" s="90">
        <v>1960040</v>
      </c>
      <c r="C11" s="83">
        <v>88017</v>
      </c>
      <c r="D11" s="42" t="s">
        <v>362</v>
      </c>
      <c r="E11" s="89">
        <v>41244</v>
      </c>
      <c r="F11" s="88">
        <v>44136</v>
      </c>
      <c r="G11" s="79">
        <v>255</v>
      </c>
      <c r="H11" s="80">
        <v>261.03500000000003</v>
      </c>
      <c r="I11" s="80">
        <v>62.265000000000001</v>
      </c>
      <c r="J11" s="79">
        <v>7</v>
      </c>
      <c r="K11" s="77">
        <v>13.77</v>
      </c>
      <c r="L11" s="78">
        <v>47.174999999999997</v>
      </c>
      <c r="M11" s="77">
        <v>8.67</v>
      </c>
      <c r="N11" s="78">
        <v>41.31</v>
      </c>
      <c r="O11" s="36">
        <v>23.46</v>
      </c>
      <c r="P11" s="78">
        <v>38.590000000000003</v>
      </c>
      <c r="Q11" s="87">
        <v>-1.9E-2</v>
      </c>
      <c r="R11" s="78">
        <v>49.8</v>
      </c>
      <c r="S11" s="36">
        <v>3.23</v>
      </c>
      <c r="T11" s="78">
        <v>41.8</v>
      </c>
      <c r="U11" s="77">
        <v>-4.2300000000000004</v>
      </c>
      <c r="V11" s="76">
        <v>33.58</v>
      </c>
      <c r="W11" s="171">
        <v>217.1</v>
      </c>
      <c r="X11" s="33">
        <v>566</v>
      </c>
      <c r="Y11" s="44" t="str">
        <f>+LOOKUP(B11,COD_FIN!$C$9:$C$70,COD_FIN!$B$9:$B$70)</f>
        <v>CVM</v>
      </c>
      <c r="Z11" s="77">
        <f>+(4.152*K11+3.382*M11-0.015*H11-1.743*S11+3.977*U11-9.068*Q11)*3.6</f>
        <v>217.07692919999997</v>
      </c>
      <c r="AA11" s="180"/>
    </row>
    <row r="12" spans="1:27" x14ac:dyDescent="0.3">
      <c r="A12" s="33">
        <f t="shared" ref="A12:A43" si="4">A11+1</f>
        <v>2</v>
      </c>
      <c r="B12" s="90">
        <v>550003</v>
      </c>
      <c r="C12" s="83">
        <v>83199</v>
      </c>
      <c r="D12" s="42" t="s">
        <v>372</v>
      </c>
      <c r="E12" s="89">
        <v>39783</v>
      </c>
      <c r="F12" s="88">
        <v>43891</v>
      </c>
      <c r="G12" s="79">
        <v>162</v>
      </c>
      <c r="H12" s="80">
        <v>141.185</v>
      </c>
      <c r="I12" s="80">
        <v>61.884</v>
      </c>
      <c r="J12" s="79">
        <v>9</v>
      </c>
      <c r="K12" s="77">
        <v>11.9</v>
      </c>
      <c r="L12" s="78">
        <v>40.420999999999999</v>
      </c>
      <c r="M12" s="77">
        <v>6.97</v>
      </c>
      <c r="N12" s="78">
        <v>35.19</v>
      </c>
      <c r="O12" s="36">
        <v>21.08</v>
      </c>
      <c r="P12" s="78">
        <v>32.299999999999997</v>
      </c>
      <c r="Q12" s="87">
        <v>-0.28499999999999998</v>
      </c>
      <c r="R12" s="78">
        <v>45.8</v>
      </c>
      <c r="S12" s="36">
        <v>-1.7</v>
      </c>
      <c r="T12" s="78">
        <v>39</v>
      </c>
      <c r="U12" s="77">
        <v>-4.68</v>
      </c>
      <c r="V12" s="76">
        <v>30.591000000000001</v>
      </c>
      <c r="W12" s="171">
        <v>208.1</v>
      </c>
      <c r="X12" s="33">
        <v>572</v>
      </c>
      <c r="Y12" s="44" t="str">
        <f>+LOOKUP(B12,COD_FIN!$C$9:$C$70,COD_FIN!$B$9:$B$70)</f>
        <v>HLP</v>
      </c>
      <c r="Z12" s="77">
        <f t="shared" ref="Z12:Z51" si="5">+(4.152*K12+3.382*M12-0.015*H12-1.743*S12+3.977*U12-9.068*Q12)*3.6</f>
        <v>208.07526600000003</v>
      </c>
      <c r="AA12" s="180"/>
    </row>
    <row r="13" spans="1:27" x14ac:dyDescent="0.3">
      <c r="A13" s="33">
        <f t="shared" si="4"/>
        <v>3</v>
      </c>
      <c r="B13" s="90">
        <v>190001</v>
      </c>
      <c r="C13" s="83">
        <v>85461</v>
      </c>
      <c r="D13" s="42" t="s">
        <v>282</v>
      </c>
      <c r="E13" s="89">
        <v>39965</v>
      </c>
      <c r="F13" s="88">
        <v>44256</v>
      </c>
      <c r="G13" s="79">
        <v>61</v>
      </c>
      <c r="H13" s="80">
        <v>130.98500000000001</v>
      </c>
      <c r="I13" s="80">
        <v>55.536000000000001</v>
      </c>
      <c r="J13" s="79">
        <v>9</v>
      </c>
      <c r="K13" s="77">
        <v>1.02</v>
      </c>
      <c r="L13" s="78">
        <v>46.893000000000001</v>
      </c>
      <c r="M13" s="77">
        <v>3.4849999999999999</v>
      </c>
      <c r="N13" s="78">
        <v>39.411000000000001</v>
      </c>
      <c r="O13" s="36">
        <v>6.8</v>
      </c>
      <c r="P13" s="78">
        <v>36.279000000000003</v>
      </c>
      <c r="Q13" s="87">
        <v>-0.14249999999999999</v>
      </c>
      <c r="R13" s="78">
        <v>38.9</v>
      </c>
      <c r="S13" s="36">
        <v>-5.78</v>
      </c>
      <c r="T13" s="78">
        <v>31.2</v>
      </c>
      <c r="U13" s="77">
        <v>3.24</v>
      </c>
      <c r="V13" s="76">
        <v>20.196000000000002</v>
      </c>
      <c r="W13" s="171">
        <v>137.9</v>
      </c>
      <c r="X13" s="33">
        <v>944</v>
      </c>
      <c r="Y13" s="44" t="str">
        <f>+LOOKUP(B13,COD_FIN!$C$9:$C$70,COD_FIN!$B$9:$B$70)</f>
        <v>HRE</v>
      </c>
      <c r="Z13" s="77">
        <f t="shared" si="5"/>
        <v>137.91148200000001</v>
      </c>
      <c r="AA13" s="180"/>
    </row>
    <row r="14" spans="1:27" x14ac:dyDescent="0.3">
      <c r="A14" s="33">
        <f t="shared" si="4"/>
        <v>4</v>
      </c>
      <c r="B14" s="90">
        <v>1960040</v>
      </c>
      <c r="C14" s="83">
        <v>77107</v>
      </c>
      <c r="D14" s="42" t="s">
        <v>373</v>
      </c>
      <c r="E14" s="89">
        <v>40210</v>
      </c>
      <c r="F14" s="88">
        <v>44044</v>
      </c>
      <c r="G14" s="79">
        <v>292</v>
      </c>
      <c r="H14" s="80">
        <v>223.97499999999999</v>
      </c>
      <c r="I14" s="80">
        <v>63.14</v>
      </c>
      <c r="J14" s="79">
        <v>9</v>
      </c>
      <c r="K14" s="77">
        <v>5.8650000000000002</v>
      </c>
      <c r="L14" s="78">
        <v>49.28</v>
      </c>
      <c r="M14" s="77">
        <v>6.8</v>
      </c>
      <c r="N14" s="78">
        <v>42.75</v>
      </c>
      <c r="O14" s="36">
        <v>15.81</v>
      </c>
      <c r="P14" s="78">
        <v>39.06</v>
      </c>
      <c r="Q14" s="87">
        <v>0.1615</v>
      </c>
      <c r="R14" s="78">
        <v>46.9</v>
      </c>
      <c r="S14" s="36">
        <v>1.36</v>
      </c>
      <c r="T14" s="78">
        <v>34.9</v>
      </c>
      <c r="U14" s="77">
        <v>-0.81</v>
      </c>
      <c r="V14" s="76">
        <v>28.71</v>
      </c>
      <c r="W14" s="171">
        <v>133</v>
      </c>
      <c r="X14" s="33">
        <v>507</v>
      </c>
      <c r="Y14" s="44" t="str">
        <f>+LOOKUP(B14,COD_FIN!$C$9:$C$70,COD_FIN!$B$9:$B$70)</f>
        <v>CVM</v>
      </c>
      <c r="Z14" s="77">
        <f t="shared" si="5"/>
        <v>132.9592428</v>
      </c>
      <c r="AA14" s="180"/>
    </row>
    <row r="15" spans="1:27" x14ac:dyDescent="0.3">
      <c r="A15" s="33">
        <f t="shared" si="4"/>
        <v>5</v>
      </c>
      <c r="B15" s="90">
        <v>1960040</v>
      </c>
      <c r="C15" s="83">
        <v>77100</v>
      </c>
      <c r="D15" s="42" t="s">
        <v>364</v>
      </c>
      <c r="E15" s="89">
        <v>40057</v>
      </c>
      <c r="F15" s="88">
        <v>44136</v>
      </c>
      <c r="G15" s="79">
        <v>272</v>
      </c>
      <c r="H15" s="80">
        <v>188.19</v>
      </c>
      <c r="I15" s="80">
        <v>59.29</v>
      </c>
      <c r="J15" s="79">
        <v>8</v>
      </c>
      <c r="K15" s="77">
        <v>3.9950000000000001</v>
      </c>
      <c r="L15" s="78">
        <v>45.448</v>
      </c>
      <c r="M15" s="77">
        <v>4.42</v>
      </c>
      <c r="N15" s="78">
        <v>37.89</v>
      </c>
      <c r="O15" s="36">
        <v>12.24</v>
      </c>
      <c r="P15" s="78">
        <v>34.56</v>
      </c>
      <c r="Q15" s="87">
        <v>2.8500000000000001E-2</v>
      </c>
      <c r="R15" s="78">
        <v>39.9</v>
      </c>
      <c r="S15" s="36">
        <v>-1.7849999999999999</v>
      </c>
      <c r="T15" s="78">
        <v>31.5</v>
      </c>
      <c r="U15" s="77">
        <v>1.26</v>
      </c>
      <c r="V15" s="76">
        <v>21.0276</v>
      </c>
      <c r="W15" s="171">
        <v>131.69999999999999</v>
      </c>
      <c r="X15" s="33">
        <v>500</v>
      </c>
      <c r="Y15" s="44" t="str">
        <f>+LOOKUP(B15,COD_FIN!$C$9:$C$70,COD_FIN!$B$9:$B$70)</f>
        <v>CVM</v>
      </c>
      <c r="Z15" s="77">
        <f t="shared" si="5"/>
        <v>131.6760012</v>
      </c>
      <c r="AA15" s="180"/>
    </row>
    <row r="16" spans="1:27" x14ac:dyDescent="0.3">
      <c r="A16" s="33">
        <f t="shared" si="4"/>
        <v>6</v>
      </c>
      <c r="B16" s="90">
        <v>190001</v>
      </c>
      <c r="C16" s="83">
        <v>85640</v>
      </c>
      <c r="D16" s="42" t="s">
        <v>283</v>
      </c>
      <c r="E16" s="89">
        <v>40909</v>
      </c>
      <c r="F16" s="88">
        <v>44013</v>
      </c>
      <c r="G16" s="79">
        <v>305</v>
      </c>
      <c r="H16" s="80">
        <v>136.51</v>
      </c>
      <c r="I16" s="80">
        <v>40.92</v>
      </c>
      <c r="J16" s="79">
        <v>6</v>
      </c>
      <c r="K16" s="77">
        <v>4.5049999999999999</v>
      </c>
      <c r="L16" s="78">
        <v>28.35</v>
      </c>
      <c r="M16" s="77">
        <v>4.335</v>
      </c>
      <c r="N16" s="78">
        <v>23.228999999999999</v>
      </c>
      <c r="O16" s="36">
        <v>10.795</v>
      </c>
      <c r="P16" s="78">
        <v>19.835999999999999</v>
      </c>
      <c r="Q16" s="87">
        <v>-9.5000000000000001E-2</v>
      </c>
      <c r="R16" s="78">
        <v>26.5</v>
      </c>
      <c r="S16" s="36">
        <v>0.34</v>
      </c>
      <c r="T16" s="78">
        <v>14.6</v>
      </c>
      <c r="U16" s="77">
        <v>0.72</v>
      </c>
      <c r="V16" s="76">
        <v>7.1340000000000003</v>
      </c>
      <c r="W16" s="171">
        <v>124</v>
      </c>
      <c r="X16" s="33">
        <v>1085</v>
      </c>
      <c r="Y16" s="44" t="str">
        <f>+LOOKUP(B16,COD_FIN!$C$9:$C$70,COD_FIN!$B$9:$B$70)</f>
        <v>HRE</v>
      </c>
      <c r="Z16" s="77">
        <f t="shared" si="5"/>
        <v>124.02129599999999</v>
      </c>
      <c r="AA16" s="180"/>
    </row>
    <row r="17" spans="1:27" x14ac:dyDescent="0.3">
      <c r="A17" s="33">
        <f t="shared" si="4"/>
        <v>7</v>
      </c>
      <c r="B17" s="90">
        <v>190001</v>
      </c>
      <c r="C17" s="83">
        <v>89208</v>
      </c>
      <c r="D17" s="42" t="s">
        <v>283</v>
      </c>
      <c r="E17" s="89">
        <v>41365</v>
      </c>
      <c r="F17" s="88">
        <v>43983</v>
      </c>
      <c r="G17" s="79">
        <v>305</v>
      </c>
      <c r="H17" s="80">
        <v>5.44</v>
      </c>
      <c r="I17" s="80">
        <v>63.58</v>
      </c>
      <c r="J17" s="79">
        <v>6</v>
      </c>
      <c r="K17" s="77">
        <v>8.16</v>
      </c>
      <c r="L17" s="78">
        <v>45.500999999999998</v>
      </c>
      <c r="M17" s="77">
        <v>3.145</v>
      </c>
      <c r="N17" s="78">
        <v>39.933</v>
      </c>
      <c r="O17" s="36">
        <v>8.16</v>
      </c>
      <c r="P17" s="78">
        <v>37.323</v>
      </c>
      <c r="Q17" s="87">
        <v>-9.5000000000000001E-2</v>
      </c>
      <c r="R17" s="78">
        <v>47.2</v>
      </c>
      <c r="S17" s="36">
        <v>-5.61</v>
      </c>
      <c r="T17" s="78">
        <v>39.4</v>
      </c>
      <c r="U17" s="77">
        <v>-5.22</v>
      </c>
      <c r="V17" s="76">
        <v>30.015000000000001</v>
      </c>
      <c r="W17" s="171">
        <v>123.5</v>
      </c>
      <c r="X17" s="33">
        <v>1169</v>
      </c>
      <c r="Y17" s="44" t="str">
        <f>+LOOKUP(B17,COD_FIN!$C$9:$C$70,COD_FIN!$B$9:$B$70)</f>
        <v>HRE</v>
      </c>
      <c r="Z17" s="77">
        <f t="shared" si="5"/>
        <v>123.53349600000001</v>
      </c>
      <c r="AA17" s="180"/>
    </row>
    <row r="18" spans="1:27" x14ac:dyDescent="0.3">
      <c r="A18" s="33">
        <f t="shared" si="4"/>
        <v>8</v>
      </c>
      <c r="B18" s="90">
        <v>106500005</v>
      </c>
      <c r="C18" s="83">
        <v>90967</v>
      </c>
      <c r="D18" s="42" t="s">
        <v>315</v>
      </c>
      <c r="E18" s="89">
        <v>41548</v>
      </c>
      <c r="F18" s="88">
        <v>44166</v>
      </c>
      <c r="G18" s="79">
        <v>165</v>
      </c>
      <c r="H18" s="80">
        <v>227.12</v>
      </c>
      <c r="I18" s="80">
        <v>58.421999999999997</v>
      </c>
      <c r="J18" s="79">
        <v>6</v>
      </c>
      <c r="K18" s="77">
        <v>9.18</v>
      </c>
      <c r="L18" s="78">
        <v>34.398000000000003</v>
      </c>
      <c r="M18" s="77">
        <v>8.7550000000000008</v>
      </c>
      <c r="N18" s="78">
        <v>33.496000000000002</v>
      </c>
      <c r="O18" s="36">
        <v>24.48</v>
      </c>
      <c r="P18" s="78">
        <v>28.704000000000001</v>
      </c>
      <c r="Q18" s="87">
        <v>-0.38950000000000001</v>
      </c>
      <c r="R18" s="78">
        <v>44.9</v>
      </c>
      <c r="S18" s="36">
        <v>-2.04</v>
      </c>
      <c r="T18" s="78">
        <v>38.200000000000003</v>
      </c>
      <c r="U18" s="77">
        <v>-9.81</v>
      </c>
      <c r="V18" s="76">
        <v>28.71</v>
      </c>
      <c r="W18" s="171">
        <v>116.6</v>
      </c>
      <c r="X18" s="33">
        <v>524</v>
      </c>
      <c r="Y18" s="44" t="str">
        <f>+LOOKUP(B18,COD_FIN!$C$9:$C$70,COD_FIN!$B$9:$B$70)</f>
        <v>ARM</v>
      </c>
      <c r="Z18" s="77">
        <f t="shared" si="5"/>
        <v>116.6087016</v>
      </c>
      <c r="AA18" s="180"/>
    </row>
    <row r="19" spans="1:27" x14ac:dyDescent="0.3">
      <c r="A19" s="33">
        <f t="shared" si="4"/>
        <v>9</v>
      </c>
      <c r="B19" s="90">
        <v>106820001</v>
      </c>
      <c r="C19" s="83">
        <v>93062</v>
      </c>
      <c r="D19" s="42" t="s">
        <v>283</v>
      </c>
      <c r="E19" s="89">
        <v>41275</v>
      </c>
      <c r="F19" s="88">
        <v>44348</v>
      </c>
      <c r="G19" s="79">
        <v>55</v>
      </c>
      <c r="H19" s="80">
        <v>137.61500000000001</v>
      </c>
      <c r="I19" s="80">
        <v>53.46</v>
      </c>
      <c r="J19" s="79">
        <v>6</v>
      </c>
      <c r="K19" s="77">
        <v>10.115</v>
      </c>
      <c r="L19" s="78">
        <v>33.36</v>
      </c>
      <c r="M19" s="77">
        <v>5.5250000000000004</v>
      </c>
      <c r="N19" s="78">
        <v>29.2</v>
      </c>
      <c r="O19" s="36">
        <v>14.11</v>
      </c>
      <c r="P19" s="78">
        <v>27.2</v>
      </c>
      <c r="Q19" s="87">
        <v>0.1235</v>
      </c>
      <c r="R19" s="78">
        <v>41.9</v>
      </c>
      <c r="S19" s="36">
        <v>0.68</v>
      </c>
      <c r="T19" s="78">
        <v>33.671999999999997</v>
      </c>
      <c r="U19" s="77">
        <v>-6.48</v>
      </c>
      <c r="V19" s="76">
        <v>27.143999999999998</v>
      </c>
      <c r="W19" s="171">
        <v>110</v>
      </c>
      <c r="X19" s="33">
        <v>667</v>
      </c>
      <c r="Y19" s="44" t="str">
        <f>+LOOKUP(B19,COD_FIN!$C$9:$C$70,COD_FIN!$B$9:$B$70)</f>
        <v>HUL</v>
      </c>
      <c r="Z19" s="77">
        <f t="shared" si="5"/>
        <v>109.9537452</v>
      </c>
      <c r="AA19" s="180"/>
    </row>
    <row r="20" spans="1:27" x14ac:dyDescent="0.3">
      <c r="A20" s="33">
        <f t="shared" si="4"/>
        <v>10</v>
      </c>
      <c r="B20" s="90">
        <v>1890020</v>
      </c>
      <c r="C20" s="83">
        <v>75532</v>
      </c>
      <c r="D20" s="42" t="s">
        <v>396</v>
      </c>
      <c r="E20" s="89">
        <v>39965</v>
      </c>
      <c r="F20" s="88">
        <v>43952</v>
      </c>
      <c r="G20" s="79">
        <v>305</v>
      </c>
      <c r="H20" s="80">
        <v>-11.984999999999999</v>
      </c>
      <c r="I20" s="80">
        <v>62.115000000000002</v>
      </c>
      <c r="J20" s="79">
        <v>8</v>
      </c>
      <c r="K20" s="77">
        <v>6.8849999999999998</v>
      </c>
      <c r="L20" s="78">
        <v>45.064</v>
      </c>
      <c r="M20" s="77">
        <v>2.2949999999999999</v>
      </c>
      <c r="N20" s="78">
        <v>38.700000000000003</v>
      </c>
      <c r="O20" s="36">
        <v>11.73</v>
      </c>
      <c r="P20" s="78">
        <v>35.69</v>
      </c>
      <c r="Q20" s="87">
        <v>8.5500000000000007E-2</v>
      </c>
      <c r="R20" s="78">
        <v>47.6</v>
      </c>
      <c r="S20" s="36">
        <v>0.51</v>
      </c>
      <c r="T20" s="78">
        <v>41.3</v>
      </c>
      <c r="U20" s="77">
        <v>-1.17</v>
      </c>
      <c r="V20" s="76">
        <v>33.887999999999998</v>
      </c>
      <c r="W20" s="171">
        <v>108.8</v>
      </c>
      <c r="X20" s="33">
        <v>388</v>
      </c>
      <c r="Y20" s="44" t="str">
        <f>+LOOKUP(B20,COD_FIN!$C$9:$C$70,COD_FIN!$B$9:$B$70)</f>
        <v>EZJ</v>
      </c>
      <c r="Z20" s="77">
        <f t="shared" si="5"/>
        <v>108.7583436</v>
      </c>
      <c r="AA20" s="180"/>
    </row>
    <row r="21" spans="1:27" x14ac:dyDescent="0.3">
      <c r="A21" s="33">
        <f t="shared" si="4"/>
        <v>11</v>
      </c>
      <c r="B21" s="90">
        <v>1890020</v>
      </c>
      <c r="C21" s="83">
        <v>83534</v>
      </c>
      <c r="D21" s="42" t="s">
        <v>361</v>
      </c>
      <c r="E21" s="89">
        <v>40848</v>
      </c>
      <c r="F21" s="88">
        <v>44136</v>
      </c>
      <c r="G21" s="79">
        <v>217</v>
      </c>
      <c r="H21" s="80">
        <v>296.39499999999998</v>
      </c>
      <c r="I21" s="80">
        <v>59.286999999999999</v>
      </c>
      <c r="J21" s="79">
        <v>7</v>
      </c>
      <c r="K21" s="77">
        <v>10.54</v>
      </c>
      <c r="L21" s="78">
        <v>40.32</v>
      </c>
      <c r="M21" s="77">
        <v>5.44</v>
      </c>
      <c r="N21" s="78">
        <v>35.200000000000003</v>
      </c>
      <c r="O21" s="36">
        <v>21.504999999999999</v>
      </c>
      <c r="P21" s="78">
        <v>32.64</v>
      </c>
      <c r="Q21" s="87">
        <v>-0.20899999999999999</v>
      </c>
      <c r="R21" s="78">
        <v>45.3</v>
      </c>
      <c r="S21" s="36">
        <v>-0.51</v>
      </c>
      <c r="T21" s="78">
        <v>39.6</v>
      </c>
      <c r="U21" s="77">
        <v>-7.65</v>
      </c>
      <c r="V21" s="76">
        <v>31.556000000000001</v>
      </c>
      <c r="W21" s="171">
        <v>108.3</v>
      </c>
      <c r="X21" s="33">
        <v>490</v>
      </c>
      <c r="Y21" s="44" t="str">
        <f>+LOOKUP(B21,COD_FIN!$C$9:$C$70,COD_FIN!$B$9:$B$70)</f>
        <v>EZJ</v>
      </c>
      <c r="Z21" s="77">
        <f t="shared" si="5"/>
        <v>108.26757719999999</v>
      </c>
      <c r="AA21" s="180"/>
    </row>
    <row r="22" spans="1:27" x14ac:dyDescent="0.3">
      <c r="A22" s="33">
        <f t="shared" si="4"/>
        <v>12</v>
      </c>
      <c r="B22" s="90">
        <v>1960040</v>
      </c>
      <c r="C22" s="83">
        <v>92586</v>
      </c>
      <c r="D22" s="42" t="s">
        <v>173</v>
      </c>
      <c r="E22" s="89">
        <v>41609</v>
      </c>
      <c r="F22" s="88">
        <v>44105</v>
      </c>
      <c r="G22" s="79">
        <v>175</v>
      </c>
      <c r="H22" s="80">
        <v>142.88499999999999</v>
      </c>
      <c r="I22" s="80">
        <v>61.097000000000001</v>
      </c>
      <c r="J22" s="79">
        <v>6</v>
      </c>
      <c r="K22" s="77">
        <v>9.0950000000000006</v>
      </c>
      <c r="L22" s="78">
        <v>45.752000000000002</v>
      </c>
      <c r="M22" s="77">
        <v>5.8650000000000002</v>
      </c>
      <c r="N22" s="78">
        <v>40.247999999999998</v>
      </c>
      <c r="O22" s="36">
        <v>19.04</v>
      </c>
      <c r="P22" s="78">
        <v>37.582000000000001</v>
      </c>
      <c r="Q22" s="87">
        <v>-0.1235</v>
      </c>
      <c r="R22" s="78">
        <v>47.7</v>
      </c>
      <c r="S22" s="36">
        <v>-1.87</v>
      </c>
      <c r="T22" s="78">
        <v>40.200000000000003</v>
      </c>
      <c r="U22" s="77">
        <v>-7.56</v>
      </c>
      <c r="V22" s="76">
        <v>30.797999999999998</v>
      </c>
      <c r="W22" s="171">
        <v>107.2</v>
      </c>
      <c r="X22" s="33">
        <v>598</v>
      </c>
      <c r="Y22" s="44" t="str">
        <f>+LOOKUP(B22,COD_FIN!$C$9:$C$70,COD_FIN!$B$9:$B$70)</f>
        <v>CVM</v>
      </c>
      <c r="Z22" s="77">
        <f t="shared" si="5"/>
        <v>107.16401880000004</v>
      </c>
      <c r="AA22" s="180"/>
    </row>
    <row r="23" spans="1:27" x14ac:dyDescent="0.3">
      <c r="A23" s="33">
        <f t="shared" si="4"/>
        <v>13</v>
      </c>
      <c r="B23" s="90">
        <v>190001</v>
      </c>
      <c r="C23" s="83">
        <v>102938</v>
      </c>
      <c r="D23" s="42" t="s">
        <v>413</v>
      </c>
      <c r="E23" s="89">
        <v>41579</v>
      </c>
      <c r="F23" s="88">
        <v>43952</v>
      </c>
      <c r="G23" s="79">
        <v>305</v>
      </c>
      <c r="H23" s="80">
        <v>30.344999999999999</v>
      </c>
      <c r="I23" s="80">
        <v>60.83</v>
      </c>
      <c r="J23" s="79">
        <v>5</v>
      </c>
      <c r="K23" s="77">
        <v>5.27</v>
      </c>
      <c r="L23" s="78">
        <v>39.695</v>
      </c>
      <c r="M23" s="77">
        <v>5.0149999999999997</v>
      </c>
      <c r="N23" s="78">
        <v>33.83</v>
      </c>
      <c r="O23" s="36">
        <v>11.475</v>
      </c>
      <c r="P23" s="78">
        <v>30.94</v>
      </c>
      <c r="Q23" s="87">
        <v>-1.9E-2</v>
      </c>
      <c r="R23" s="78">
        <v>43.5</v>
      </c>
      <c r="S23" s="36">
        <v>-2.125</v>
      </c>
      <c r="T23" s="78">
        <v>37.4</v>
      </c>
      <c r="U23" s="77">
        <v>-3.33</v>
      </c>
      <c r="V23" s="76">
        <v>26.56</v>
      </c>
      <c r="W23" s="171">
        <v>104.5</v>
      </c>
      <c r="X23" s="33">
        <v>1206</v>
      </c>
      <c r="Y23" s="44" t="str">
        <f>+LOOKUP(B23,COD_FIN!$C$9:$C$70,COD_FIN!$B$9:$B$70)</f>
        <v>HRE</v>
      </c>
      <c r="Z23" s="77">
        <f t="shared" si="5"/>
        <v>104.46966719999999</v>
      </c>
      <c r="AA23" s="180"/>
    </row>
    <row r="24" spans="1:27" x14ac:dyDescent="0.3">
      <c r="A24" s="33">
        <f t="shared" si="4"/>
        <v>14</v>
      </c>
      <c r="B24" s="90">
        <v>1960040</v>
      </c>
      <c r="C24" s="83">
        <v>96314</v>
      </c>
      <c r="D24" s="42" t="s">
        <v>365</v>
      </c>
      <c r="E24" s="89">
        <v>42005</v>
      </c>
      <c r="F24" s="88">
        <v>43952</v>
      </c>
      <c r="G24" s="79">
        <v>305</v>
      </c>
      <c r="H24" s="80">
        <v>208.93</v>
      </c>
      <c r="I24" s="80">
        <v>60.39</v>
      </c>
      <c r="J24" s="79">
        <v>4</v>
      </c>
      <c r="K24" s="77">
        <v>11.22</v>
      </c>
      <c r="L24" s="78">
        <v>43.085999999999999</v>
      </c>
      <c r="M24" s="77">
        <v>5.61</v>
      </c>
      <c r="N24" s="78">
        <v>36.893999999999998</v>
      </c>
      <c r="O24" s="36">
        <v>14.62</v>
      </c>
      <c r="P24" s="78">
        <v>33.97</v>
      </c>
      <c r="Q24" s="87">
        <v>-0.1615</v>
      </c>
      <c r="R24" s="78">
        <v>43.9</v>
      </c>
      <c r="S24" s="36">
        <v>0.93500000000000005</v>
      </c>
      <c r="T24" s="78">
        <v>37.200000000000003</v>
      </c>
      <c r="U24" s="77">
        <v>-8.64</v>
      </c>
      <c r="V24" s="76">
        <v>24.282</v>
      </c>
      <c r="W24" s="171">
        <v>100.4</v>
      </c>
      <c r="X24" s="33">
        <v>631</v>
      </c>
      <c r="Y24" s="44" t="str">
        <f>+LOOKUP(B24,COD_FIN!$C$9:$C$70,COD_FIN!$B$9:$B$70)</f>
        <v>CVM</v>
      </c>
      <c r="Z24" s="77">
        <f t="shared" si="5"/>
        <v>100.43282520000004</v>
      </c>
      <c r="AA24" s="180"/>
    </row>
    <row r="25" spans="1:27" x14ac:dyDescent="0.3">
      <c r="A25" s="33">
        <f t="shared" si="4"/>
        <v>15</v>
      </c>
      <c r="B25" s="90">
        <v>106820001</v>
      </c>
      <c r="C25" s="83">
        <v>93073</v>
      </c>
      <c r="D25" s="42" t="s">
        <v>363</v>
      </c>
      <c r="E25" s="89">
        <v>41456</v>
      </c>
      <c r="F25" s="88">
        <v>44317</v>
      </c>
      <c r="G25" s="79">
        <v>75</v>
      </c>
      <c r="H25" s="80">
        <v>44.37</v>
      </c>
      <c r="I25" s="80">
        <v>44.981999999999999</v>
      </c>
      <c r="J25" s="79">
        <v>6</v>
      </c>
      <c r="K25" s="77">
        <v>10.625</v>
      </c>
      <c r="L25" s="78">
        <v>20.239999999999998</v>
      </c>
      <c r="M25" s="77">
        <v>2.9750000000000001</v>
      </c>
      <c r="N25" s="78">
        <v>15.52</v>
      </c>
      <c r="O25" s="36">
        <v>10.029999999999999</v>
      </c>
      <c r="P25" s="78">
        <v>13.44</v>
      </c>
      <c r="Q25" s="87">
        <v>-0.1615</v>
      </c>
      <c r="R25" s="78">
        <v>30.5</v>
      </c>
      <c r="S25" s="36">
        <v>0.51</v>
      </c>
      <c r="T25" s="78">
        <v>20.962</v>
      </c>
      <c r="U25" s="77">
        <v>-7.11</v>
      </c>
      <c r="V25" s="76">
        <v>13.484999999999999</v>
      </c>
      <c r="W25" s="171">
        <v>92.9</v>
      </c>
      <c r="X25" s="33">
        <v>677</v>
      </c>
      <c r="Y25" s="44" t="str">
        <f>+LOOKUP(B25,COD_FIN!$C$9:$C$70,COD_FIN!$B$9:$B$70)</f>
        <v>HUL</v>
      </c>
      <c r="Z25" s="77">
        <f t="shared" si="5"/>
        <v>92.915935199999993</v>
      </c>
      <c r="AA25" s="180"/>
    </row>
    <row r="26" spans="1:27" x14ac:dyDescent="0.3">
      <c r="A26" s="33">
        <f t="shared" si="4"/>
        <v>16</v>
      </c>
      <c r="B26" s="90">
        <v>550003</v>
      </c>
      <c r="C26" s="83">
        <v>97241</v>
      </c>
      <c r="D26" s="42" t="s">
        <v>397</v>
      </c>
      <c r="E26" s="89">
        <v>41306</v>
      </c>
      <c r="F26" s="88">
        <v>43831</v>
      </c>
      <c r="G26" s="79">
        <v>218</v>
      </c>
      <c r="H26" s="80">
        <v>224.14500000000001</v>
      </c>
      <c r="I26" s="80">
        <v>54.5</v>
      </c>
      <c r="J26" s="79">
        <v>6</v>
      </c>
      <c r="K26" s="77">
        <v>6.63</v>
      </c>
      <c r="L26" s="78">
        <v>34.572000000000003</v>
      </c>
      <c r="M26" s="77">
        <v>4.5049999999999999</v>
      </c>
      <c r="N26" s="78">
        <v>28.38</v>
      </c>
      <c r="O26" s="36">
        <v>12.07</v>
      </c>
      <c r="P26" s="78">
        <v>25.456</v>
      </c>
      <c r="Q26" s="87">
        <v>-0.14249999999999999</v>
      </c>
      <c r="R26" s="78">
        <v>38.6</v>
      </c>
      <c r="S26" s="36">
        <v>-1.105</v>
      </c>
      <c r="T26" s="78">
        <v>29.3</v>
      </c>
      <c r="U26" s="77">
        <v>-4.32</v>
      </c>
      <c r="V26" s="76">
        <v>18.704999999999998</v>
      </c>
      <c r="W26" s="171">
        <v>91.6</v>
      </c>
      <c r="X26" s="33">
        <v>790</v>
      </c>
      <c r="Y26" s="44" t="str">
        <f>+LOOKUP(B26,COD_FIN!$C$9:$C$70,COD_FIN!$B$9:$B$70)</f>
        <v>HLP</v>
      </c>
      <c r="Z26" s="77">
        <f t="shared" si="5"/>
        <v>91.58061600000002</v>
      </c>
      <c r="AA26" s="180"/>
    </row>
    <row r="27" spans="1:27" x14ac:dyDescent="0.3">
      <c r="A27" s="33">
        <f t="shared" si="4"/>
        <v>17</v>
      </c>
      <c r="B27" s="90">
        <v>550003</v>
      </c>
      <c r="C27" s="83">
        <v>97247</v>
      </c>
      <c r="D27" s="42" t="s">
        <v>283</v>
      </c>
      <c r="E27" s="89">
        <v>41640</v>
      </c>
      <c r="F27" s="88">
        <v>43770</v>
      </c>
      <c r="G27" s="79">
        <v>264</v>
      </c>
      <c r="H27" s="80">
        <v>-53.125</v>
      </c>
      <c r="I27" s="80">
        <v>59.405000000000001</v>
      </c>
      <c r="J27" s="79">
        <v>5</v>
      </c>
      <c r="K27" s="77">
        <v>10.965</v>
      </c>
      <c r="L27" s="78">
        <v>42.066000000000003</v>
      </c>
      <c r="M27" s="77">
        <v>5.1849999999999996</v>
      </c>
      <c r="N27" s="78">
        <v>36.981999999999999</v>
      </c>
      <c r="O27" s="36">
        <v>11.475</v>
      </c>
      <c r="P27" s="78">
        <v>34.521999999999998</v>
      </c>
      <c r="Q27" s="87">
        <v>-0.20899999999999999</v>
      </c>
      <c r="R27" s="78">
        <v>46.9</v>
      </c>
      <c r="S27" s="36">
        <v>-2.9750000000000001</v>
      </c>
      <c r="T27" s="78">
        <v>38.6</v>
      </c>
      <c r="U27" s="77">
        <v>-12.15</v>
      </c>
      <c r="V27" s="76">
        <v>28</v>
      </c>
      <c r="W27" s="171">
        <v>81.400000000000006</v>
      </c>
      <c r="X27" s="33">
        <v>841</v>
      </c>
      <c r="Y27" s="44" t="str">
        <f>+LOOKUP(B27,COD_FIN!$C$9:$C$70,COD_FIN!$B$9:$B$70)</f>
        <v>HLP</v>
      </c>
      <c r="Z27" s="77">
        <f t="shared" si="5"/>
        <v>81.429523199999977</v>
      </c>
      <c r="AA27" s="180"/>
    </row>
    <row r="28" spans="1:27" x14ac:dyDescent="0.3">
      <c r="A28" s="33">
        <f t="shared" si="4"/>
        <v>18</v>
      </c>
      <c r="B28" s="90">
        <v>1960040</v>
      </c>
      <c r="C28" s="83">
        <v>99438</v>
      </c>
      <c r="D28" s="42" t="s">
        <v>374</v>
      </c>
      <c r="E28" s="89">
        <v>42339</v>
      </c>
      <c r="F28" s="88">
        <v>44317</v>
      </c>
      <c r="G28" s="79">
        <v>79</v>
      </c>
      <c r="H28" s="80">
        <v>108.46</v>
      </c>
      <c r="I28" s="80">
        <v>35.343000000000004</v>
      </c>
      <c r="J28" s="79">
        <v>4</v>
      </c>
      <c r="K28" s="77">
        <v>5.0999999999999996</v>
      </c>
      <c r="L28" s="78">
        <v>26.094999999999999</v>
      </c>
      <c r="M28" s="77">
        <v>2.89</v>
      </c>
      <c r="N28" s="78">
        <v>19.38</v>
      </c>
      <c r="O28" s="36">
        <v>5.1849999999999996</v>
      </c>
      <c r="P28" s="78">
        <v>16.405000000000001</v>
      </c>
      <c r="Q28" s="87">
        <v>-0.152</v>
      </c>
      <c r="R28" s="78">
        <v>24.5</v>
      </c>
      <c r="S28" s="36">
        <v>0.42499999999999999</v>
      </c>
      <c r="T28" s="78">
        <v>10.71</v>
      </c>
      <c r="U28" s="77">
        <v>-2.34</v>
      </c>
      <c r="V28" s="76">
        <v>5.4669999999999996</v>
      </c>
      <c r="W28" s="171">
        <v>74.400000000000006</v>
      </c>
      <c r="X28" s="33">
        <v>658</v>
      </c>
      <c r="Y28" s="44" t="str">
        <f>+LOOKUP(B28,COD_FIN!$C$9:$C$70,COD_FIN!$B$9:$B$70)</f>
        <v>CVM</v>
      </c>
      <c r="Z28" s="77">
        <f t="shared" si="5"/>
        <v>74.353179600000018</v>
      </c>
      <c r="AA28" s="180"/>
    </row>
    <row r="29" spans="1:27" x14ac:dyDescent="0.3">
      <c r="A29" s="33">
        <f t="shared" si="4"/>
        <v>19</v>
      </c>
      <c r="B29" s="90">
        <v>190001</v>
      </c>
      <c r="C29" s="83">
        <v>89207</v>
      </c>
      <c r="D29" s="42" t="s">
        <v>283</v>
      </c>
      <c r="E29" s="89">
        <v>41334</v>
      </c>
      <c r="F29" s="88">
        <v>43922</v>
      </c>
      <c r="G29" s="79">
        <v>286</v>
      </c>
      <c r="H29" s="80">
        <v>-25.925000000000001</v>
      </c>
      <c r="I29" s="80">
        <v>65.56</v>
      </c>
      <c r="J29" s="79">
        <v>6</v>
      </c>
      <c r="K29" s="77">
        <v>3.4</v>
      </c>
      <c r="L29" s="78">
        <v>48.06</v>
      </c>
      <c r="M29" s="77">
        <v>3.8250000000000002</v>
      </c>
      <c r="N29" s="78">
        <v>42.39</v>
      </c>
      <c r="O29" s="36">
        <v>5.27</v>
      </c>
      <c r="P29" s="78">
        <v>39.6</v>
      </c>
      <c r="Q29" s="87">
        <v>-5.7000000000000002E-2</v>
      </c>
      <c r="R29" s="78">
        <v>48</v>
      </c>
      <c r="S29" s="36">
        <v>-3.91</v>
      </c>
      <c r="T29" s="78">
        <v>41.7</v>
      </c>
      <c r="U29" s="77">
        <v>-4.1399999999999997</v>
      </c>
      <c r="V29" s="76">
        <v>30.967199999999998</v>
      </c>
      <c r="W29" s="171">
        <v>65.900000000000006</v>
      </c>
      <c r="X29" s="33">
        <v>1167</v>
      </c>
      <c r="Y29" s="44" t="str">
        <f>+LOOKUP(B29,COD_FIN!$C$9:$C$70,COD_FIN!$B$9:$B$70)</f>
        <v>HRE</v>
      </c>
      <c r="Z29" s="77">
        <f t="shared" si="5"/>
        <v>65.912583600000033</v>
      </c>
      <c r="AA29" s="180"/>
    </row>
    <row r="30" spans="1:27" x14ac:dyDescent="0.3">
      <c r="A30" s="33">
        <f t="shared" si="4"/>
        <v>20</v>
      </c>
      <c r="B30" s="90">
        <v>190001</v>
      </c>
      <c r="C30" s="83">
        <v>100898</v>
      </c>
      <c r="D30" s="42" t="s">
        <v>316</v>
      </c>
      <c r="E30" s="89">
        <v>41760</v>
      </c>
      <c r="F30" s="88">
        <v>44287</v>
      </c>
      <c r="G30" s="79">
        <v>47</v>
      </c>
      <c r="H30" s="80">
        <v>231.54</v>
      </c>
      <c r="I30" s="80">
        <v>54.845999999999997</v>
      </c>
      <c r="J30" s="79">
        <v>5</v>
      </c>
      <c r="K30" s="77">
        <v>5.6950000000000003</v>
      </c>
      <c r="L30" s="78">
        <v>42.755000000000003</v>
      </c>
      <c r="M30" s="77">
        <v>4.8449999999999998</v>
      </c>
      <c r="N30" s="78">
        <v>37.655000000000001</v>
      </c>
      <c r="O30" s="36">
        <v>14.62</v>
      </c>
      <c r="P30" s="78">
        <v>35.104999999999997</v>
      </c>
      <c r="Q30" s="87">
        <v>-0.13300000000000001</v>
      </c>
      <c r="R30" s="78">
        <v>46</v>
      </c>
      <c r="S30" s="36">
        <v>-3.8250000000000002</v>
      </c>
      <c r="T30" s="78">
        <v>35.28</v>
      </c>
      <c r="U30" s="77">
        <v>-6.84</v>
      </c>
      <c r="V30" s="76">
        <v>27.92</v>
      </c>
      <c r="W30" s="171">
        <v>62</v>
      </c>
      <c r="X30" s="33">
        <v>1245</v>
      </c>
      <c r="Y30" s="44" t="str">
        <f>+LOOKUP(B30,COD_FIN!$C$9:$C$70,COD_FIN!$B$9:$B$70)</f>
        <v>HRE</v>
      </c>
      <c r="Z30" s="77">
        <f t="shared" si="5"/>
        <v>62.023208400000001</v>
      </c>
      <c r="AA30" s="180"/>
    </row>
    <row r="31" spans="1:27" x14ac:dyDescent="0.3">
      <c r="A31" s="33">
        <f t="shared" si="4"/>
        <v>21</v>
      </c>
      <c r="B31" s="90">
        <v>1960040</v>
      </c>
      <c r="C31" s="83">
        <v>88625</v>
      </c>
      <c r="D31" s="42" t="s">
        <v>414</v>
      </c>
      <c r="E31" s="89">
        <v>41334</v>
      </c>
      <c r="F31" s="88">
        <v>44136</v>
      </c>
      <c r="G31" s="79">
        <v>248</v>
      </c>
      <c r="H31" s="80">
        <v>40.545000000000002</v>
      </c>
      <c r="I31" s="80">
        <v>53.457000000000001</v>
      </c>
      <c r="J31" s="79">
        <v>6</v>
      </c>
      <c r="K31" s="77">
        <v>4.93</v>
      </c>
      <c r="L31" s="78">
        <v>36.04</v>
      </c>
      <c r="M31" s="77">
        <v>2.6349999999999998</v>
      </c>
      <c r="N31" s="78">
        <v>29.495000000000001</v>
      </c>
      <c r="O31" s="36">
        <v>5.3550000000000004</v>
      </c>
      <c r="P31" s="78">
        <v>26.52</v>
      </c>
      <c r="Q31" s="87">
        <v>4.7500000000000001E-2</v>
      </c>
      <c r="R31" s="78">
        <v>36.5</v>
      </c>
      <c r="S31" s="36">
        <v>0.85</v>
      </c>
      <c r="T31" s="78">
        <v>30.1</v>
      </c>
      <c r="U31" s="77">
        <v>-2.61</v>
      </c>
      <c r="V31" s="76">
        <v>20.966999999999999</v>
      </c>
      <c r="W31" s="171">
        <v>59.3</v>
      </c>
      <c r="X31" s="33">
        <v>576</v>
      </c>
      <c r="Y31" s="44" t="str">
        <f>+LOOKUP(B31,COD_FIN!$C$9:$C$70,COD_FIN!$B$9:$B$70)</f>
        <v>CVM</v>
      </c>
      <c r="Z31" s="77">
        <f t="shared" si="5"/>
        <v>59.329818000000017</v>
      </c>
      <c r="AA31" s="180"/>
    </row>
    <row r="32" spans="1:27" x14ac:dyDescent="0.3">
      <c r="A32" s="33">
        <f t="shared" si="4"/>
        <v>22</v>
      </c>
      <c r="B32" s="90">
        <v>106500005</v>
      </c>
      <c r="C32" s="83">
        <v>90965</v>
      </c>
      <c r="D32" s="42" t="s">
        <v>315</v>
      </c>
      <c r="E32" s="89">
        <v>41487</v>
      </c>
      <c r="F32" s="88">
        <v>44105</v>
      </c>
      <c r="G32" s="79">
        <v>243</v>
      </c>
      <c r="H32" s="80">
        <v>433.16</v>
      </c>
      <c r="I32" s="80">
        <v>61.149000000000001</v>
      </c>
      <c r="J32" s="79">
        <v>6</v>
      </c>
      <c r="K32" s="77">
        <v>0.68</v>
      </c>
      <c r="L32" s="78">
        <v>41.99</v>
      </c>
      <c r="M32" s="77">
        <v>14.195</v>
      </c>
      <c r="N32" s="78">
        <v>36.975000000000001</v>
      </c>
      <c r="O32" s="36">
        <v>32.64</v>
      </c>
      <c r="P32" s="78">
        <v>34.340000000000003</v>
      </c>
      <c r="Q32" s="87">
        <v>-0.25650000000000001</v>
      </c>
      <c r="R32" s="78">
        <v>46.3</v>
      </c>
      <c r="S32" s="36">
        <v>-2.2949999999999999</v>
      </c>
      <c r="T32" s="78">
        <v>38.799999999999997</v>
      </c>
      <c r="U32" s="77">
        <v>-8.64</v>
      </c>
      <c r="V32" s="76">
        <v>29.318999999999999</v>
      </c>
      <c r="W32" s="171">
        <v>58.7</v>
      </c>
      <c r="X32" s="33">
        <v>522</v>
      </c>
      <c r="Y32" s="44" t="str">
        <f>+LOOKUP(B32,COD_FIN!$C$9:$C$70,COD_FIN!$B$9:$B$70)</f>
        <v>ARM</v>
      </c>
      <c r="Z32" s="77">
        <f t="shared" si="5"/>
        <v>58.673869200000034</v>
      </c>
      <c r="AA32" s="180"/>
    </row>
    <row r="33" spans="1:27" x14ac:dyDescent="0.3">
      <c r="A33" s="33">
        <f t="shared" si="4"/>
        <v>23</v>
      </c>
      <c r="B33" s="90">
        <v>1960040</v>
      </c>
      <c r="C33" s="83">
        <v>96854</v>
      </c>
      <c r="D33" s="42" t="s">
        <v>398</v>
      </c>
      <c r="E33" s="89">
        <v>42064</v>
      </c>
      <c r="F33" s="88">
        <v>44228</v>
      </c>
      <c r="G33" s="79">
        <v>167</v>
      </c>
      <c r="H33" s="80">
        <v>61.03</v>
      </c>
      <c r="I33" s="80">
        <v>56.496000000000002</v>
      </c>
      <c r="J33" s="79">
        <v>5</v>
      </c>
      <c r="K33" s="77">
        <v>4.76</v>
      </c>
      <c r="L33" s="78">
        <v>41.881999999999998</v>
      </c>
      <c r="M33" s="77">
        <v>2.8050000000000002</v>
      </c>
      <c r="N33" s="78">
        <v>35.002000000000002</v>
      </c>
      <c r="O33" s="36">
        <v>4.5049999999999999</v>
      </c>
      <c r="P33" s="78">
        <v>31.648</v>
      </c>
      <c r="Q33" s="87">
        <v>0.13300000000000001</v>
      </c>
      <c r="R33" s="78">
        <v>40.700000000000003</v>
      </c>
      <c r="S33" s="36">
        <v>-2.72</v>
      </c>
      <c r="T33" s="78">
        <v>29.196999999999999</v>
      </c>
      <c r="U33" s="77">
        <v>-4.1399999999999997</v>
      </c>
      <c r="V33" s="76">
        <v>20.079999999999998</v>
      </c>
      <c r="W33" s="171">
        <v>55.5</v>
      </c>
      <c r="X33" s="33">
        <v>638</v>
      </c>
      <c r="Y33" s="44" t="str">
        <f>+LOOKUP(B33,COD_FIN!$C$9:$C$70,COD_FIN!$B$9:$B$70)</f>
        <v>CVM</v>
      </c>
      <c r="Z33" s="77">
        <f t="shared" si="5"/>
        <v>55.456977600000023</v>
      </c>
      <c r="AA33" s="180"/>
    </row>
    <row r="34" spans="1:27" x14ac:dyDescent="0.3">
      <c r="A34" s="33">
        <f t="shared" si="4"/>
        <v>24</v>
      </c>
      <c r="B34" s="90">
        <v>190001</v>
      </c>
      <c r="C34" s="83">
        <v>100910</v>
      </c>
      <c r="D34" s="42" t="s">
        <v>413</v>
      </c>
      <c r="E34" s="89">
        <v>41913</v>
      </c>
      <c r="F34" s="88">
        <v>43983</v>
      </c>
      <c r="G34" s="79">
        <v>305</v>
      </c>
      <c r="H34" s="80">
        <v>95.454999999999998</v>
      </c>
      <c r="I34" s="80">
        <v>59.4</v>
      </c>
      <c r="J34" s="79">
        <v>4</v>
      </c>
      <c r="K34" s="77">
        <v>2.5499999999999998</v>
      </c>
      <c r="L34" s="78">
        <v>38.340000000000003</v>
      </c>
      <c r="M34" s="77">
        <v>5.1849999999999996</v>
      </c>
      <c r="N34" s="78">
        <v>32.85</v>
      </c>
      <c r="O34" s="36">
        <v>14.28</v>
      </c>
      <c r="P34" s="78">
        <v>30.15</v>
      </c>
      <c r="Q34" s="87">
        <v>-0.30399999999999999</v>
      </c>
      <c r="R34" s="78">
        <v>42</v>
      </c>
      <c r="S34" s="36">
        <v>-1.4450000000000001</v>
      </c>
      <c r="T34" s="78">
        <v>36.5</v>
      </c>
      <c r="U34" s="77">
        <v>-4.2300000000000004</v>
      </c>
      <c r="V34" s="76">
        <v>23.856000000000002</v>
      </c>
      <c r="W34" s="171">
        <v>54.5</v>
      </c>
      <c r="X34" s="33">
        <v>1274</v>
      </c>
      <c r="Y34" s="44" t="str">
        <f>+LOOKUP(B34,COD_FIN!$C$9:$C$70,COD_FIN!$B$9:$B$70)</f>
        <v>HRE</v>
      </c>
      <c r="Z34" s="77">
        <f t="shared" si="5"/>
        <v>54.51855119999999</v>
      </c>
      <c r="AA34" s="180"/>
    </row>
    <row r="35" spans="1:27" x14ac:dyDescent="0.3">
      <c r="A35" s="33">
        <f t="shared" si="4"/>
        <v>25</v>
      </c>
      <c r="B35" s="90">
        <v>1960040</v>
      </c>
      <c r="C35" s="83">
        <v>96700</v>
      </c>
      <c r="D35" s="42" t="s">
        <v>398</v>
      </c>
      <c r="E35" s="89">
        <v>42064</v>
      </c>
      <c r="F35" s="88">
        <v>44228</v>
      </c>
      <c r="G35" s="79">
        <v>177</v>
      </c>
      <c r="H35" s="80">
        <v>18.36</v>
      </c>
      <c r="I35" s="80">
        <v>55.853999999999999</v>
      </c>
      <c r="J35" s="79">
        <v>5</v>
      </c>
      <c r="K35" s="77">
        <v>4.76</v>
      </c>
      <c r="L35" s="78">
        <v>41.238</v>
      </c>
      <c r="M35" s="77">
        <v>3.4849999999999999</v>
      </c>
      <c r="N35" s="78">
        <v>34.451999999999998</v>
      </c>
      <c r="O35" s="36">
        <v>6.29</v>
      </c>
      <c r="P35" s="78">
        <v>31.32</v>
      </c>
      <c r="Q35" s="87">
        <v>-0.1045</v>
      </c>
      <c r="R35" s="78">
        <v>38.799999999999997</v>
      </c>
      <c r="S35" s="36">
        <v>-3.6549999999999998</v>
      </c>
      <c r="T35" s="78">
        <v>29.9</v>
      </c>
      <c r="U35" s="77">
        <v>-6.03</v>
      </c>
      <c r="V35" s="76">
        <v>19.84</v>
      </c>
      <c r="W35" s="171">
        <v>52.6</v>
      </c>
      <c r="X35" s="33">
        <v>635</v>
      </c>
      <c r="Y35" s="44" t="str">
        <f>+LOOKUP(B35,COD_FIN!$C$9:$C$70,COD_FIN!$B$9:$B$70)</f>
        <v>CVM</v>
      </c>
      <c r="Z35" s="77">
        <f t="shared" si="5"/>
        <v>52.600863599999997</v>
      </c>
      <c r="AA35" s="180"/>
    </row>
    <row r="36" spans="1:27" x14ac:dyDescent="0.3">
      <c r="A36" s="33">
        <f t="shared" si="4"/>
        <v>26</v>
      </c>
      <c r="B36" s="90">
        <v>190001</v>
      </c>
      <c r="C36" s="83">
        <v>100934</v>
      </c>
      <c r="D36" s="42" t="s">
        <v>412</v>
      </c>
      <c r="E36" s="89">
        <v>42217</v>
      </c>
      <c r="F36" s="88">
        <v>43891</v>
      </c>
      <c r="G36" s="79">
        <v>305</v>
      </c>
      <c r="H36" s="80">
        <v>247.94499999999999</v>
      </c>
      <c r="I36" s="80">
        <v>54.89</v>
      </c>
      <c r="J36" s="79">
        <v>3</v>
      </c>
      <c r="K36" s="77">
        <v>6.8</v>
      </c>
      <c r="L36" s="78">
        <v>33.76</v>
      </c>
      <c r="M36" s="77">
        <v>5.6950000000000003</v>
      </c>
      <c r="N36" s="78">
        <v>29.04</v>
      </c>
      <c r="O36" s="36">
        <v>16.66</v>
      </c>
      <c r="P36" s="78">
        <v>26.48</v>
      </c>
      <c r="Q36" s="87">
        <v>-0.19950000000000001</v>
      </c>
      <c r="R36" s="78">
        <v>38.9</v>
      </c>
      <c r="S36" s="36">
        <v>1.7</v>
      </c>
      <c r="T36" s="78">
        <v>31.5</v>
      </c>
      <c r="U36" s="77">
        <v>-7.29</v>
      </c>
      <c r="V36" s="76">
        <v>17.140999999999998</v>
      </c>
      <c r="W36" s="171">
        <v>49.1</v>
      </c>
      <c r="X36" s="33">
        <v>1336</v>
      </c>
      <c r="Y36" s="44" t="str">
        <f>+LOOKUP(B36,COD_FIN!$C$9:$C$70,COD_FIN!$B$9:$B$70)</f>
        <v>HRE</v>
      </c>
      <c r="Z36" s="77">
        <f t="shared" si="5"/>
        <v>49.06278360000001</v>
      </c>
      <c r="AA36" s="180"/>
    </row>
    <row r="37" spans="1:27" x14ac:dyDescent="0.3">
      <c r="A37" s="33">
        <f t="shared" si="4"/>
        <v>27</v>
      </c>
      <c r="B37" s="90">
        <v>1960040</v>
      </c>
      <c r="C37" s="83">
        <v>99439</v>
      </c>
      <c r="D37" s="42" t="s">
        <v>374</v>
      </c>
      <c r="E37" s="89">
        <v>42339</v>
      </c>
      <c r="F37" s="88">
        <v>44166</v>
      </c>
      <c r="G37" s="79">
        <v>222</v>
      </c>
      <c r="H37" s="80">
        <v>234.51499999999999</v>
      </c>
      <c r="I37" s="80">
        <v>48.722999999999999</v>
      </c>
      <c r="J37" s="79">
        <v>3</v>
      </c>
      <c r="K37" s="77">
        <v>8.67</v>
      </c>
      <c r="L37" s="78">
        <v>33.03</v>
      </c>
      <c r="M37" s="77">
        <v>7.14</v>
      </c>
      <c r="N37" s="78">
        <v>27.36</v>
      </c>
      <c r="O37" s="36">
        <v>17</v>
      </c>
      <c r="P37" s="78">
        <v>24.75</v>
      </c>
      <c r="Q37" s="87">
        <v>-9.5000000000000001E-2</v>
      </c>
      <c r="R37" s="78">
        <v>36</v>
      </c>
      <c r="S37" s="36">
        <v>2.125</v>
      </c>
      <c r="T37" s="78">
        <v>24.2</v>
      </c>
      <c r="U37" s="77">
        <v>-10.17</v>
      </c>
      <c r="V37" s="76">
        <v>13.725</v>
      </c>
      <c r="W37" s="171">
        <v>48</v>
      </c>
      <c r="X37" s="33">
        <v>659</v>
      </c>
      <c r="Y37" s="44" t="str">
        <f>+LOOKUP(B37,COD_FIN!$C$9:$C$70,COD_FIN!$B$9:$B$70)</f>
        <v>CVM</v>
      </c>
      <c r="Z37" s="77">
        <f t="shared" si="5"/>
        <v>48.020724000000016</v>
      </c>
      <c r="AA37" s="180"/>
    </row>
    <row r="38" spans="1:27" x14ac:dyDescent="0.3">
      <c r="A38" s="33">
        <f t="shared" si="4"/>
        <v>28</v>
      </c>
      <c r="B38" s="90">
        <v>550003</v>
      </c>
      <c r="C38" s="83">
        <v>83197</v>
      </c>
      <c r="D38" s="42" t="s">
        <v>372</v>
      </c>
      <c r="E38" s="89">
        <v>39783</v>
      </c>
      <c r="F38" s="88">
        <v>43739</v>
      </c>
      <c r="G38" s="79">
        <v>305</v>
      </c>
      <c r="H38" s="80">
        <v>-44.454999999999998</v>
      </c>
      <c r="I38" s="80">
        <v>61.38</v>
      </c>
      <c r="J38" s="79">
        <v>8</v>
      </c>
      <c r="K38" s="77">
        <v>5.8650000000000002</v>
      </c>
      <c r="L38" s="78">
        <v>42.84</v>
      </c>
      <c r="M38" s="77">
        <v>2.04</v>
      </c>
      <c r="N38" s="78">
        <v>36.380000000000003</v>
      </c>
      <c r="O38" s="36">
        <v>8.67</v>
      </c>
      <c r="P38" s="78">
        <v>33.32</v>
      </c>
      <c r="Q38" s="87">
        <v>-6.6500000000000004E-2</v>
      </c>
      <c r="R38" s="78">
        <v>45.4</v>
      </c>
      <c r="S38" s="36">
        <v>0.76500000000000001</v>
      </c>
      <c r="T38" s="78">
        <v>37.200000000000003</v>
      </c>
      <c r="U38" s="77">
        <v>-4.5</v>
      </c>
      <c r="V38" s="76">
        <v>29.376000000000001</v>
      </c>
      <c r="W38" s="171">
        <v>47.8</v>
      </c>
      <c r="X38" s="33">
        <v>568</v>
      </c>
      <c r="Y38" s="44" t="str">
        <f>+LOOKUP(B38,COD_FIN!$C$9:$C$70,COD_FIN!$B$9:$B$70)</f>
        <v>HLP</v>
      </c>
      <c r="Z38" s="77">
        <f t="shared" si="5"/>
        <v>47.846563200000013</v>
      </c>
      <c r="AA38" s="180"/>
    </row>
    <row r="39" spans="1:27" x14ac:dyDescent="0.3">
      <c r="A39" s="33">
        <f t="shared" si="4"/>
        <v>29</v>
      </c>
      <c r="B39" s="90">
        <v>1960040</v>
      </c>
      <c r="C39" s="83">
        <v>93546</v>
      </c>
      <c r="D39" s="42" t="s">
        <v>365</v>
      </c>
      <c r="E39" s="89">
        <v>41699</v>
      </c>
      <c r="F39" s="88">
        <v>44287</v>
      </c>
      <c r="G39" s="79">
        <v>113</v>
      </c>
      <c r="H39" s="80">
        <v>98.94</v>
      </c>
      <c r="I39" s="80">
        <v>58.905000000000001</v>
      </c>
      <c r="J39" s="79">
        <v>6</v>
      </c>
      <c r="K39" s="77">
        <v>5.44</v>
      </c>
      <c r="L39" s="78">
        <v>42.281999999999996</v>
      </c>
      <c r="M39" s="77">
        <v>2.125</v>
      </c>
      <c r="N39" s="78">
        <v>35.496000000000002</v>
      </c>
      <c r="O39" s="36">
        <v>7.3949999999999996</v>
      </c>
      <c r="P39" s="78">
        <v>32.19</v>
      </c>
      <c r="Q39" s="87">
        <v>-0.1045</v>
      </c>
      <c r="R39" s="78">
        <v>42.4</v>
      </c>
      <c r="S39" s="36">
        <v>-4.335</v>
      </c>
      <c r="T39" s="78">
        <v>34</v>
      </c>
      <c r="U39" s="77">
        <v>-6.03</v>
      </c>
      <c r="V39" s="76">
        <v>25.925999999999998</v>
      </c>
      <c r="W39" s="171">
        <v>46.1</v>
      </c>
      <c r="X39" s="33">
        <v>604</v>
      </c>
      <c r="Y39" s="44" t="str">
        <f>+LOOKUP(B39,COD_FIN!$C$9:$C$70,COD_FIN!$B$9:$B$70)</f>
        <v>CVM</v>
      </c>
      <c r="Z39" s="77">
        <f t="shared" si="5"/>
        <v>46.122231600000006</v>
      </c>
      <c r="AA39" s="180"/>
    </row>
    <row r="40" spans="1:27" x14ac:dyDescent="0.3">
      <c r="A40" s="33">
        <f t="shared" si="4"/>
        <v>30</v>
      </c>
      <c r="B40" s="90">
        <v>190001</v>
      </c>
      <c r="C40" s="83">
        <v>100931</v>
      </c>
      <c r="D40" s="42" t="s">
        <v>283</v>
      </c>
      <c r="E40" s="89">
        <v>42186</v>
      </c>
      <c r="F40" s="88">
        <v>43891</v>
      </c>
      <c r="G40" s="79">
        <v>305</v>
      </c>
      <c r="H40" s="80">
        <v>41.225000000000001</v>
      </c>
      <c r="I40" s="80">
        <v>59.07</v>
      </c>
      <c r="J40" s="79">
        <v>3</v>
      </c>
      <c r="K40" s="77">
        <v>5.0149999999999997</v>
      </c>
      <c r="L40" s="78">
        <v>36.880000000000003</v>
      </c>
      <c r="M40" s="77">
        <v>4.5049999999999999</v>
      </c>
      <c r="N40" s="78">
        <v>32.72</v>
      </c>
      <c r="O40" s="36">
        <v>8.0749999999999993</v>
      </c>
      <c r="P40" s="78">
        <v>30.64</v>
      </c>
      <c r="Q40" s="87">
        <v>-9.4999999999999998E-3</v>
      </c>
      <c r="R40" s="78">
        <v>44</v>
      </c>
      <c r="S40" s="36">
        <v>-1.7849999999999999</v>
      </c>
      <c r="T40" s="78">
        <v>37.1</v>
      </c>
      <c r="U40" s="77">
        <v>-6.57</v>
      </c>
      <c r="V40" s="76">
        <v>21.289000000000001</v>
      </c>
      <c r="W40" s="171">
        <v>45</v>
      </c>
      <c r="X40" s="33">
        <v>1329</v>
      </c>
      <c r="Y40" s="44" t="str">
        <f>+LOOKUP(B40,COD_FIN!$C$9:$C$70,COD_FIN!$B$9:$B$70)</f>
        <v>HRE</v>
      </c>
      <c r="Z40" s="77">
        <f t="shared" si="5"/>
        <v>45.029973599999977</v>
      </c>
      <c r="AA40" s="180"/>
    </row>
    <row r="41" spans="1:27" x14ac:dyDescent="0.3">
      <c r="A41" s="33">
        <f t="shared" si="4"/>
        <v>31</v>
      </c>
      <c r="B41" s="90">
        <v>102960001</v>
      </c>
      <c r="C41" s="83">
        <v>83439</v>
      </c>
      <c r="D41" s="42" t="s">
        <v>280</v>
      </c>
      <c r="E41" s="89">
        <v>40664</v>
      </c>
      <c r="F41" s="88">
        <v>44166</v>
      </c>
      <c r="G41" s="79">
        <v>248</v>
      </c>
      <c r="H41" s="80">
        <v>173.74</v>
      </c>
      <c r="I41" s="80">
        <v>57.53</v>
      </c>
      <c r="J41" s="79">
        <v>7</v>
      </c>
      <c r="K41" s="77">
        <v>2.72</v>
      </c>
      <c r="L41" s="78">
        <v>30.48</v>
      </c>
      <c r="M41" s="77">
        <v>0.85</v>
      </c>
      <c r="N41" s="78">
        <v>25.36</v>
      </c>
      <c r="O41" s="36">
        <v>5.44</v>
      </c>
      <c r="P41" s="78">
        <v>22.8</v>
      </c>
      <c r="Q41" s="87">
        <v>0</v>
      </c>
      <c r="R41" s="78">
        <v>33.6</v>
      </c>
      <c r="S41" s="36">
        <v>2.6349999999999998</v>
      </c>
      <c r="T41" s="78">
        <v>32.1</v>
      </c>
      <c r="U41" s="77">
        <v>1.26</v>
      </c>
      <c r="V41" s="76">
        <v>22.356000000000002</v>
      </c>
      <c r="W41" s="171">
        <v>43.1</v>
      </c>
      <c r="X41" s="33">
        <v>418</v>
      </c>
      <c r="Y41" s="44" t="str">
        <f>+LOOKUP(B41,COD_FIN!$C$9:$C$70,COD_FIN!$B$9:$B$70)</f>
        <v>HLM</v>
      </c>
      <c r="Z41" s="77">
        <f t="shared" si="5"/>
        <v>43.128918000000006</v>
      </c>
      <c r="AA41" s="180"/>
    </row>
    <row r="42" spans="1:27" x14ac:dyDescent="0.3">
      <c r="A42" s="33">
        <f t="shared" si="4"/>
        <v>32</v>
      </c>
      <c r="B42" s="90">
        <v>1890020</v>
      </c>
      <c r="C42" s="83">
        <v>80444</v>
      </c>
      <c r="D42" s="42" t="s">
        <v>395</v>
      </c>
      <c r="E42" s="89">
        <v>40483</v>
      </c>
      <c r="F42" s="88">
        <v>43922</v>
      </c>
      <c r="G42" s="79">
        <v>305</v>
      </c>
      <c r="H42" s="80">
        <v>127.925</v>
      </c>
      <c r="I42" s="80">
        <v>55.954000000000001</v>
      </c>
      <c r="J42" s="79">
        <v>7</v>
      </c>
      <c r="K42" s="77">
        <v>3.145</v>
      </c>
      <c r="L42" s="78">
        <v>46.64</v>
      </c>
      <c r="M42" s="77">
        <v>0.51</v>
      </c>
      <c r="N42" s="78">
        <v>40.832000000000001</v>
      </c>
      <c r="O42" s="36">
        <v>0.68</v>
      </c>
      <c r="P42" s="78">
        <v>38.015999999999998</v>
      </c>
      <c r="Q42" s="87">
        <v>-0.114</v>
      </c>
      <c r="R42" s="78">
        <v>45.3</v>
      </c>
      <c r="S42" s="36">
        <v>-1.02</v>
      </c>
      <c r="T42" s="78">
        <v>38.4</v>
      </c>
      <c r="U42" s="77">
        <v>-1.26</v>
      </c>
      <c r="V42" s="76">
        <v>28.166399999999999</v>
      </c>
      <c r="W42" s="171">
        <v>38.4</v>
      </c>
      <c r="X42" s="33">
        <v>442</v>
      </c>
      <c r="Y42" s="44" t="str">
        <f>+LOOKUP(B42,COD_FIN!$C$9:$C$70,COD_FIN!$B$9:$B$70)</f>
        <v>EZJ</v>
      </c>
      <c r="Z42" s="77">
        <f t="shared" si="5"/>
        <v>38.392477200000002</v>
      </c>
      <c r="AA42" s="180"/>
    </row>
    <row r="43" spans="1:27" x14ac:dyDescent="0.3">
      <c r="A43" s="33">
        <f t="shared" si="4"/>
        <v>33</v>
      </c>
      <c r="B43" s="90">
        <v>106500005</v>
      </c>
      <c r="C43" s="83">
        <v>90959</v>
      </c>
      <c r="D43" s="42" t="s">
        <v>415</v>
      </c>
      <c r="E43" s="89">
        <v>41365</v>
      </c>
      <c r="F43" s="88">
        <v>44044</v>
      </c>
      <c r="G43" s="79">
        <v>282</v>
      </c>
      <c r="H43" s="80">
        <v>-19.805</v>
      </c>
      <c r="I43" s="80">
        <v>61.16</v>
      </c>
      <c r="J43" s="79">
        <v>6</v>
      </c>
      <c r="K43" s="77">
        <v>3.91</v>
      </c>
      <c r="L43" s="78">
        <v>39.24</v>
      </c>
      <c r="M43" s="77">
        <v>4.165</v>
      </c>
      <c r="N43" s="78">
        <v>34.340000000000003</v>
      </c>
      <c r="O43" s="36">
        <v>8.33</v>
      </c>
      <c r="P43" s="78">
        <v>31.28</v>
      </c>
      <c r="Q43" s="87">
        <v>-0.19</v>
      </c>
      <c r="R43" s="78">
        <v>46.1</v>
      </c>
      <c r="S43" s="36">
        <v>-0.255</v>
      </c>
      <c r="T43" s="78">
        <v>34.700000000000003</v>
      </c>
      <c r="U43" s="77">
        <v>-6.03</v>
      </c>
      <c r="V43" s="76">
        <v>25.056000000000001</v>
      </c>
      <c r="W43" s="171">
        <v>31.7</v>
      </c>
      <c r="X43" s="33">
        <v>517</v>
      </c>
      <c r="Y43" s="44" t="str">
        <f>+LOOKUP(B43,COD_FIN!$C$9:$C$70,COD_FIN!$B$9:$B$70)</f>
        <v>ARM</v>
      </c>
      <c r="Z43" s="77">
        <f t="shared" si="5"/>
        <v>31.692600000000006</v>
      </c>
      <c r="AA43" s="180"/>
    </row>
    <row r="44" spans="1:27" x14ac:dyDescent="0.3">
      <c r="A44" s="33">
        <f t="shared" ref="A44:A60" si="6">A43+1</f>
        <v>34</v>
      </c>
      <c r="B44" s="90">
        <v>190001</v>
      </c>
      <c r="C44" s="83">
        <v>100889</v>
      </c>
      <c r="D44" s="42" t="s">
        <v>413</v>
      </c>
      <c r="E44" s="89">
        <v>41640</v>
      </c>
      <c r="F44" s="88">
        <v>44105</v>
      </c>
      <c r="G44" s="79">
        <v>210</v>
      </c>
      <c r="H44" s="80">
        <v>150.11000000000001</v>
      </c>
      <c r="I44" s="80">
        <v>62.1</v>
      </c>
      <c r="J44" s="79">
        <v>5</v>
      </c>
      <c r="K44" s="77">
        <v>3.145</v>
      </c>
      <c r="L44" s="78">
        <v>42.3</v>
      </c>
      <c r="M44" s="77">
        <v>4.93</v>
      </c>
      <c r="N44" s="78">
        <v>36.090000000000003</v>
      </c>
      <c r="O44" s="36">
        <v>11.475</v>
      </c>
      <c r="P44" s="78">
        <v>33.119999999999997</v>
      </c>
      <c r="Q44" s="87">
        <v>-0.247</v>
      </c>
      <c r="R44" s="78">
        <v>43.5</v>
      </c>
      <c r="S44" s="36">
        <v>-2.2949999999999999</v>
      </c>
      <c r="T44" s="78">
        <v>39.1</v>
      </c>
      <c r="U44" s="77">
        <v>-6.3</v>
      </c>
      <c r="V44" s="76">
        <v>28.16</v>
      </c>
      <c r="W44" s="171">
        <v>31.2</v>
      </c>
      <c r="X44" s="33">
        <v>1222</v>
      </c>
      <c r="Y44" s="44" t="str">
        <f>+LOOKUP(B44,COD_FIN!$C$9:$C$70,COD_FIN!$B$9:$B$70)</f>
        <v>HRE</v>
      </c>
      <c r="Z44" s="77">
        <f t="shared" si="5"/>
        <v>31.192311599999982</v>
      </c>
      <c r="AA44" s="180"/>
    </row>
    <row r="45" spans="1:27" x14ac:dyDescent="0.3">
      <c r="A45" s="33">
        <f t="shared" si="6"/>
        <v>35</v>
      </c>
      <c r="B45" s="90">
        <v>1890020</v>
      </c>
      <c r="C45" s="83">
        <v>78117</v>
      </c>
      <c r="D45" s="42" t="s">
        <v>395</v>
      </c>
      <c r="E45" s="89">
        <v>40269</v>
      </c>
      <c r="F45" s="88">
        <v>44317</v>
      </c>
      <c r="G45" s="79">
        <v>36</v>
      </c>
      <c r="H45" s="80">
        <v>141.94999999999999</v>
      </c>
      <c r="I45" s="80">
        <v>54.527999999999999</v>
      </c>
      <c r="J45" s="79">
        <v>10</v>
      </c>
      <c r="K45" s="77">
        <v>0.51</v>
      </c>
      <c r="L45" s="78">
        <v>44.72</v>
      </c>
      <c r="M45" s="77">
        <v>2.2949999999999999</v>
      </c>
      <c r="N45" s="78">
        <v>38.957999999999998</v>
      </c>
      <c r="O45" s="36">
        <v>3.23</v>
      </c>
      <c r="P45" s="78">
        <v>36.206000000000003</v>
      </c>
      <c r="Q45" s="87">
        <v>-9.5000000000000001E-2</v>
      </c>
      <c r="R45" s="78">
        <v>45</v>
      </c>
      <c r="S45" s="36">
        <v>-4.08</v>
      </c>
      <c r="T45" s="78">
        <v>38.475000000000001</v>
      </c>
      <c r="U45" s="77">
        <v>-1.89</v>
      </c>
      <c r="V45" s="76">
        <v>31.68</v>
      </c>
      <c r="W45" s="171">
        <v>29.5</v>
      </c>
      <c r="X45" s="33">
        <v>413</v>
      </c>
      <c r="Y45" s="44" t="str">
        <f>+LOOKUP(B45,COD_FIN!$C$9:$C$70,COD_FIN!$B$9:$B$70)</f>
        <v>EZJ</v>
      </c>
      <c r="Z45" s="77">
        <f t="shared" si="5"/>
        <v>29.542788000000005</v>
      </c>
      <c r="AA45" s="180"/>
    </row>
    <row r="46" spans="1:27" x14ac:dyDescent="0.3">
      <c r="A46" s="33">
        <f t="shared" si="6"/>
        <v>36</v>
      </c>
      <c r="B46" s="90">
        <v>650003</v>
      </c>
      <c r="C46" s="83">
        <v>113323</v>
      </c>
      <c r="D46" s="42" t="s">
        <v>361</v>
      </c>
      <c r="E46" s="89">
        <v>42795</v>
      </c>
      <c r="F46" s="88">
        <v>44166</v>
      </c>
      <c r="G46" s="79">
        <v>230</v>
      </c>
      <c r="H46" s="80">
        <v>154.27500000000001</v>
      </c>
      <c r="I46" s="80">
        <v>56.603999999999999</v>
      </c>
      <c r="J46" s="79">
        <v>3</v>
      </c>
      <c r="K46" s="77">
        <v>7.9050000000000002</v>
      </c>
      <c r="L46" s="78">
        <v>41.12</v>
      </c>
      <c r="M46" s="77">
        <v>6.63</v>
      </c>
      <c r="N46" s="78">
        <v>38.700000000000003</v>
      </c>
      <c r="O46" s="36">
        <v>16.489999999999998</v>
      </c>
      <c r="P46" s="78">
        <v>35.948</v>
      </c>
      <c r="Q46" s="87">
        <v>-0.247</v>
      </c>
      <c r="R46" s="78">
        <v>46.6</v>
      </c>
      <c r="S46" s="36">
        <v>-2.21</v>
      </c>
      <c r="T46" s="78">
        <v>37.299999999999997</v>
      </c>
      <c r="U46" s="77">
        <v>-12.87</v>
      </c>
      <c r="V46" s="76">
        <v>21.411000000000001</v>
      </c>
      <c r="W46" s="171">
        <v>28.2</v>
      </c>
      <c r="X46" s="33">
        <v>282</v>
      </c>
      <c r="Y46" s="44" t="str">
        <f>+LOOKUP(B46,COD_FIN!$C$9:$C$70,COD_FIN!$B$9:$B$70)</f>
        <v>HRV</v>
      </c>
      <c r="Z46" s="77">
        <f t="shared" si="5"/>
        <v>28.216551600000049</v>
      </c>
      <c r="AA46" s="180"/>
    </row>
    <row r="47" spans="1:27" x14ac:dyDescent="0.3">
      <c r="A47" s="33">
        <f t="shared" si="6"/>
        <v>37</v>
      </c>
      <c r="B47" s="90">
        <v>190001</v>
      </c>
      <c r="C47" s="83">
        <v>92271</v>
      </c>
      <c r="D47" s="42" t="s">
        <v>316</v>
      </c>
      <c r="E47" s="89">
        <v>41456</v>
      </c>
      <c r="F47" s="88">
        <v>44044</v>
      </c>
      <c r="G47" s="79">
        <v>291</v>
      </c>
      <c r="H47" s="80">
        <v>169.49</v>
      </c>
      <c r="I47" s="80">
        <v>59.95</v>
      </c>
      <c r="J47" s="79">
        <v>5</v>
      </c>
      <c r="K47" s="77">
        <v>5.61</v>
      </c>
      <c r="L47" s="78">
        <v>44.01</v>
      </c>
      <c r="M47" s="77">
        <v>3.4</v>
      </c>
      <c r="N47" s="78">
        <v>38.340000000000003</v>
      </c>
      <c r="O47" s="36">
        <v>9.2650000000000006</v>
      </c>
      <c r="P47" s="78">
        <v>35.369999999999997</v>
      </c>
      <c r="Q47" s="87">
        <v>0.1045</v>
      </c>
      <c r="R47" s="78">
        <v>44.6</v>
      </c>
      <c r="S47" s="36">
        <v>-3.57</v>
      </c>
      <c r="T47" s="78">
        <v>38.1</v>
      </c>
      <c r="U47" s="77">
        <v>-7.47</v>
      </c>
      <c r="V47" s="76">
        <v>26.88</v>
      </c>
      <c r="W47" s="171">
        <v>28.1</v>
      </c>
      <c r="X47" s="33">
        <v>1191</v>
      </c>
      <c r="Y47" s="44" t="str">
        <f>+LOOKUP(B47,COD_FIN!$C$9:$C$70,COD_FIN!$B$9:$B$70)</f>
        <v>HRE</v>
      </c>
      <c r="Z47" s="77">
        <f t="shared" si="5"/>
        <v>28.137182400000029</v>
      </c>
      <c r="AA47" s="180"/>
    </row>
    <row r="48" spans="1:27" x14ac:dyDescent="0.3">
      <c r="A48" s="33">
        <f t="shared" si="6"/>
        <v>38</v>
      </c>
      <c r="B48" s="90">
        <v>1890020</v>
      </c>
      <c r="C48" s="83">
        <v>92873</v>
      </c>
      <c r="D48" s="42" t="s">
        <v>283</v>
      </c>
      <c r="E48" s="89">
        <v>41548</v>
      </c>
      <c r="F48" s="88">
        <v>44044</v>
      </c>
      <c r="G48" s="79">
        <v>300</v>
      </c>
      <c r="H48" s="80">
        <v>159.715</v>
      </c>
      <c r="I48" s="80">
        <v>53.360999999999997</v>
      </c>
      <c r="J48" s="79">
        <v>4</v>
      </c>
      <c r="K48" s="77">
        <v>9.35</v>
      </c>
      <c r="L48" s="78">
        <v>35.36</v>
      </c>
      <c r="M48" s="77">
        <v>4.42</v>
      </c>
      <c r="N48" s="78">
        <v>31.6</v>
      </c>
      <c r="O48" s="36">
        <v>13.345000000000001</v>
      </c>
      <c r="P48" s="78">
        <v>29.6</v>
      </c>
      <c r="Q48" s="87">
        <v>-2.8500000000000001E-2</v>
      </c>
      <c r="R48" s="78">
        <v>40.799999999999997</v>
      </c>
      <c r="S48" s="36">
        <v>1.2749999999999999</v>
      </c>
      <c r="T48" s="78">
        <v>38.200000000000003</v>
      </c>
      <c r="U48" s="77">
        <v>-10.53</v>
      </c>
      <c r="V48" s="76">
        <v>24.920999999999999</v>
      </c>
      <c r="W48" s="171">
        <v>27.1</v>
      </c>
      <c r="X48" s="33">
        <v>585</v>
      </c>
      <c r="Y48" s="44" t="str">
        <f>+LOOKUP(B48,COD_FIN!$C$9:$C$70,COD_FIN!$B$9:$B$70)</f>
        <v>EZJ</v>
      </c>
      <c r="Z48" s="77">
        <f t="shared" si="5"/>
        <v>27.115984800000007</v>
      </c>
      <c r="AA48" s="180"/>
    </row>
    <row r="49" spans="1:27" x14ac:dyDescent="0.3">
      <c r="A49" s="33">
        <f t="shared" si="6"/>
        <v>39</v>
      </c>
      <c r="B49" s="90">
        <v>2120010</v>
      </c>
      <c r="C49" s="83">
        <v>87682</v>
      </c>
      <c r="D49" s="42" t="s">
        <v>438</v>
      </c>
      <c r="E49" s="89">
        <v>41122</v>
      </c>
      <c r="F49" s="88">
        <v>43983</v>
      </c>
      <c r="G49" s="79">
        <v>238</v>
      </c>
      <c r="H49" s="80">
        <v>102.765</v>
      </c>
      <c r="I49" s="80">
        <v>46.87</v>
      </c>
      <c r="J49" s="79">
        <v>6</v>
      </c>
      <c r="K49" s="77">
        <v>2.125</v>
      </c>
      <c r="L49" s="78">
        <v>30.94</v>
      </c>
      <c r="M49" s="77">
        <v>1.105</v>
      </c>
      <c r="N49" s="78">
        <v>24.82</v>
      </c>
      <c r="O49" s="36">
        <v>-2.04</v>
      </c>
      <c r="P49" s="78">
        <v>21.844999999999999</v>
      </c>
      <c r="Q49" s="87">
        <v>0.2185</v>
      </c>
      <c r="R49" s="78">
        <v>31.7</v>
      </c>
      <c r="S49" s="36">
        <v>1.7849999999999999</v>
      </c>
      <c r="T49" s="78">
        <v>21.483000000000001</v>
      </c>
      <c r="U49" s="77">
        <v>-0.18</v>
      </c>
      <c r="V49" s="76">
        <v>13.137</v>
      </c>
      <c r="W49" s="171">
        <v>18.8</v>
      </c>
      <c r="X49" s="33">
        <v>2732</v>
      </c>
      <c r="Y49" s="44" t="str">
        <f>+LOOKUP(B49,COD_FIN!$C$9:$C$70,COD_FIN!$B$9:$B$70)</f>
        <v>HTF</v>
      </c>
      <c r="Z49" s="77">
        <f t="shared" si="5"/>
        <v>18.756583199999998</v>
      </c>
      <c r="AA49" s="180"/>
    </row>
    <row r="50" spans="1:27" x14ac:dyDescent="0.3">
      <c r="A50" s="33">
        <f t="shared" si="6"/>
        <v>40</v>
      </c>
      <c r="B50" s="90">
        <v>1890020</v>
      </c>
      <c r="C50" s="83">
        <v>78113</v>
      </c>
      <c r="D50" s="42" t="s">
        <v>395</v>
      </c>
      <c r="E50" s="89">
        <v>40210</v>
      </c>
      <c r="F50" s="88">
        <v>44287</v>
      </c>
      <c r="G50" s="79">
        <v>60</v>
      </c>
      <c r="H50" s="80">
        <v>-62.645000000000003</v>
      </c>
      <c r="I50" s="80">
        <v>59.22</v>
      </c>
      <c r="J50" s="79">
        <v>9</v>
      </c>
      <c r="K50" s="77">
        <v>2.72</v>
      </c>
      <c r="L50" s="78">
        <v>48.073999999999998</v>
      </c>
      <c r="M50" s="77">
        <v>0.85</v>
      </c>
      <c r="N50" s="78">
        <v>41.881999999999998</v>
      </c>
      <c r="O50" s="36">
        <v>-1.87</v>
      </c>
      <c r="P50" s="78">
        <v>38.957999999999998</v>
      </c>
      <c r="Q50" s="87">
        <v>0.1615</v>
      </c>
      <c r="R50" s="78">
        <v>49.2</v>
      </c>
      <c r="S50" s="36">
        <v>8.5000000000000006E-2</v>
      </c>
      <c r="T50" s="78">
        <v>41.548000000000002</v>
      </c>
      <c r="U50" s="77">
        <v>-2.34</v>
      </c>
      <c r="V50" s="76">
        <v>35.838000000000001</v>
      </c>
      <c r="W50" s="171">
        <v>15.1</v>
      </c>
      <c r="X50" s="33">
        <v>408</v>
      </c>
      <c r="Y50" s="44" t="str">
        <f>+LOOKUP(B50,COD_FIN!$C$9:$C$70,COD_FIN!$B$9:$B$70)</f>
        <v>EZJ</v>
      </c>
      <c r="Z50" s="77">
        <f t="shared" si="5"/>
        <v>15.080392800000006</v>
      </c>
      <c r="AA50" s="180"/>
    </row>
    <row r="51" spans="1:27" x14ac:dyDescent="0.3">
      <c r="A51" s="33">
        <f t="shared" si="6"/>
        <v>41</v>
      </c>
      <c r="B51" s="90">
        <v>1890020</v>
      </c>
      <c r="C51" s="83">
        <v>83533</v>
      </c>
      <c r="D51" s="42" t="s">
        <v>361</v>
      </c>
      <c r="E51" s="89">
        <v>40848</v>
      </c>
      <c r="F51" s="88">
        <v>44044</v>
      </c>
      <c r="G51" s="79">
        <v>305</v>
      </c>
      <c r="H51" s="80">
        <v>65.45</v>
      </c>
      <c r="I51" s="80">
        <v>57.216000000000001</v>
      </c>
      <c r="J51" s="79">
        <v>7</v>
      </c>
      <c r="K51" s="77">
        <v>5.27</v>
      </c>
      <c r="L51" s="78">
        <v>41.22</v>
      </c>
      <c r="M51" s="77">
        <v>4.25</v>
      </c>
      <c r="N51" s="78">
        <v>36.450000000000003</v>
      </c>
      <c r="O51" s="36">
        <v>8.5850000000000009</v>
      </c>
      <c r="P51" s="78">
        <v>34.020000000000003</v>
      </c>
      <c r="Q51" s="87">
        <v>-0.19950000000000001</v>
      </c>
      <c r="R51" s="78">
        <v>46.4</v>
      </c>
      <c r="S51" s="36">
        <v>-2.4649999999999999</v>
      </c>
      <c r="T51" s="78">
        <v>41.3</v>
      </c>
      <c r="U51" s="77">
        <v>-9.36</v>
      </c>
      <c r="V51" s="76">
        <v>33.396000000000001</v>
      </c>
      <c r="W51" s="171">
        <v>15</v>
      </c>
      <c r="X51" s="33">
        <v>489</v>
      </c>
      <c r="Y51" s="44" t="str">
        <f>+LOOKUP(B51,COD_FIN!$C$9:$C$70,COD_FIN!$B$9:$B$70)</f>
        <v>EZJ</v>
      </c>
      <c r="Z51" s="77">
        <f t="shared" si="5"/>
        <v>14.95307160000001</v>
      </c>
      <c r="AA51" s="180"/>
    </row>
    <row r="52" spans="1:27" x14ac:dyDescent="0.3">
      <c r="A52" s="33">
        <f t="shared" si="6"/>
        <v>42</v>
      </c>
      <c r="B52" s="90">
        <v>550003</v>
      </c>
      <c r="C52" s="83">
        <v>97250</v>
      </c>
      <c r="D52" s="42" t="s">
        <v>283</v>
      </c>
      <c r="E52" s="89">
        <v>41852</v>
      </c>
      <c r="F52" s="88">
        <v>43770</v>
      </c>
      <c r="G52" s="79">
        <v>273</v>
      </c>
      <c r="H52" s="80">
        <v>133.62</v>
      </c>
      <c r="I52" s="80">
        <v>56.244</v>
      </c>
      <c r="J52" s="79">
        <v>4</v>
      </c>
      <c r="K52" s="77">
        <v>7.5650000000000004</v>
      </c>
      <c r="L52" s="78">
        <v>39.228000000000002</v>
      </c>
      <c r="M52" s="77">
        <v>4.59</v>
      </c>
      <c r="N52" s="78">
        <v>34.271999999999998</v>
      </c>
      <c r="O52" s="36">
        <v>9.86</v>
      </c>
      <c r="P52" s="78">
        <v>31.835999999999999</v>
      </c>
      <c r="Q52" s="87">
        <v>-0.13300000000000001</v>
      </c>
      <c r="R52" s="78">
        <v>44.5</v>
      </c>
      <c r="S52" s="36">
        <v>-1.2749999999999999</v>
      </c>
      <c r="T52" s="78">
        <v>36.1</v>
      </c>
      <c r="U52" s="77">
        <v>-11.25</v>
      </c>
      <c r="V52" s="76">
        <v>23.856000000000002</v>
      </c>
      <c r="W52" s="171">
        <v>13</v>
      </c>
      <c r="X52" s="33">
        <v>875</v>
      </c>
      <c r="Y52" s="44" t="str">
        <f>+LOOKUP(B52,COD_FIN!$C$9:$C$70,COD_FIN!$B$9:$B$70)</f>
        <v>HLP</v>
      </c>
      <c r="Z52" s="77">
        <f t="shared" ref="Z52:Z55" si="7">+(4.152*K52+3.382*M52-0.015*H52-1.743*S52+3.977*U52-9.068*Q52)*3.6</f>
        <v>13.017884400000003</v>
      </c>
      <c r="AA52" s="180"/>
    </row>
    <row r="53" spans="1:27" x14ac:dyDescent="0.3">
      <c r="A53" s="33">
        <f t="shared" si="6"/>
        <v>43</v>
      </c>
      <c r="B53" s="90">
        <v>550003</v>
      </c>
      <c r="C53" s="83">
        <v>102786</v>
      </c>
      <c r="D53" s="42" t="s">
        <v>283</v>
      </c>
      <c r="E53" s="89">
        <v>42401</v>
      </c>
      <c r="F53" s="88">
        <v>43862</v>
      </c>
      <c r="G53" s="79">
        <v>178</v>
      </c>
      <c r="H53" s="80">
        <v>-44.37</v>
      </c>
      <c r="I53" s="80">
        <v>53.655000000000001</v>
      </c>
      <c r="J53" s="79">
        <v>3</v>
      </c>
      <c r="K53" s="77">
        <v>7.5650000000000004</v>
      </c>
      <c r="L53" s="78">
        <v>33.76</v>
      </c>
      <c r="M53" s="77">
        <v>2.38</v>
      </c>
      <c r="N53" s="78">
        <v>30.32</v>
      </c>
      <c r="O53" s="36">
        <v>6.29</v>
      </c>
      <c r="P53" s="78">
        <v>28.56</v>
      </c>
      <c r="Q53" s="87">
        <v>-0.13300000000000001</v>
      </c>
      <c r="R53" s="78">
        <v>43.4</v>
      </c>
      <c r="S53" s="36">
        <v>-0.42499999999999999</v>
      </c>
      <c r="T53" s="78">
        <v>36.5</v>
      </c>
      <c r="U53" s="77">
        <v>-9.7200000000000006</v>
      </c>
      <c r="V53" s="76">
        <v>20.861999999999998</v>
      </c>
      <c r="W53" s="171">
        <v>12.3</v>
      </c>
      <c r="X53" s="33">
        <v>959</v>
      </c>
      <c r="Y53" s="44" t="str">
        <f>+LOOKUP(B53,COD_FIN!$C$9:$C$70,COD_FIN!$B$9:$B$70)</f>
        <v>HLP</v>
      </c>
      <c r="Z53" s="77">
        <f t="shared" si="7"/>
        <v>12.293888400000004</v>
      </c>
      <c r="AA53" s="180"/>
    </row>
    <row r="54" spans="1:27" x14ac:dyDescent="0.3">
      <c r="A54" s="33">
        <f t="shared" si="6"/>
        <v>44</v>
      </c>
      <c r="B54" s="90">
        <v>650003</v>
      </c>
      <c r="C54" s="83">
        <v>113328</v>
      </c>
      <c r="D54" s="42" t="s">
        <v>361</v>
      </c>
      <c r="E54" s="89">
        <v>42948</v>
      </c>
      <c r="F54" s="88">
        <v>44105</v>
      </c>
      <c r="G54" s="79">
        <v>287</v>
      </c>
      <c r="H54" s="80">
        <v>139.14500000000001</v>
      </c>
      <c r="I54" s="80">
        <v>54.56</v>
      </c>
      <c r="J54" s="79">
        <v>2</v>
      </c>
      <c r="K54" s="77">
        <v>7.9050000000000002</v>
      </c>
      <c r="L54" s="78">
        <v>39.354999999999997</v>
      </c>
      <c r="M54" s="77">
        <v>5.0149999999999997</v>
      </c>
      <c r="N54" s="78">
        <v>34.340000000000003</v>
      </c>
      <c r="O54" s="36">
        <v>9.9450000000000003</v>
      </c>
      <c r="P54" s="78">
        <v>31.96</v>
      </c>
      <c r="Q54" s="87">
        <v>4.7500000000000001E-2</v>
      </c>
      <c r="R54" s="78">
        <v>43.9</v>
      </c>
      <c r="S54" s="36">
        <v>0</v>
      </c>
      <c r="T54" s="78">
        <v>34.5</v>
      </c>
      <c r="U54" s="77">
        <v>-11.25</v>
      </c>
      <c r="V54" s="76">
        <v>16.611000000000001</v>
      </c>
      <c r="W54" s="171">
        <v>9.1</v>
      </c>
      <c r="X54" s="33">
        <v>296</v>
      </c>
      <c r="Y54" s="44" t="str">
        <f>+LOOKUP(B54,COD_FIN!$C$9:$C$70,COD_FIN!$B$9:$B$70)</f>
        <v>HRV</v>
      </c>
      <c r="Z54" s="77">
        <f t="shared" si="7"/>
        <v>9.0832860000000011</v>
      </c>
      <c r="AA54" s="180"/>
    </row>
    <row r="55" spans="1:27" x14ac:dyDescent="0.3">
      <c r="A55" s="33">
        <f t="shared" si="6"/>
        <v>45</v>
      </c>
      <c r="B55" s="90"/>
      <c r="E55" s="89"/>
      <c r="F55" s="88"/>
      <c r="H55" s="80"/>
      <c r="O55" s="36"/>
      <c r="Q55" s="87"/>
      <c r="W55" s="171"/>
      <c r="Y55" s="44" t="e">
        <f>+LOOKUP(B55,COD_FIN!$C$9:$C$70,COD_FIN!$B$9:$B$70)</f>
        <v>#N/A</v>
      </c>
      <c r="Z55" s="77">
        <f t="shared" si="7"/>
        <v>0</v>
      </c>
      <c r="AA55" s="180"/>
    </row>
    <row r="56" spans="1:27" x14ac:dyDescent="0.3">
      <c r="A56" s="33">
        <f t="shared" si="6"/>
        <v>46</v>
      </c>
      <c r="B56" s="90"/>
      <c r="E56" s="89"/>
      <c r="F56" s="88"/>
      <c r="H56" s="80"/>
      <c r="O56" s="36"/>
      <c r="Q56" s="87"/>
      <c r="W56" s="171"/>
      <c r="Y56" s="44" t="e">
        <f>+LOOKUP(B56,COD_FIN!$C$9:$C$70,COD_FIN!$B$9:$B$70)</f>
        <v>#N/A</v>
      </c>
      <c r="Z56" s="77">
        <f t="shared" ref="Z56:Z60" si="8">+(4.152*K56+3.382*M56-0.015*H56-1.743*S56+3.977*U56-9.068*Q56)*3.6</f>
        <v>0</v>
      </c>
      <c r="AA56" s="180"/>
    </row>
    <row r="57" spans="1:27" x14ac:dyDescent="0.3">
      <c r="A57" s="33">
        <f t="shared" si="6"/>
        <v>47</v>
      </c>
      <c r="B57" s="90"/>
      <c r="E57" s="89"/>
      <c r="F57" s="88"/>
      <c r="H57" s="80"/>
      <c r="O57" s="36"/>
      <c r="Q57" s="87"/>
      <c r="W57" s="171"/>
      <c r="Y57" s="44" t="e">
        <f>+LOOKUP(B57,COD_FIN!$C$9:$C$70,COD_FIN!$B$9:$B$70)</f>
        <v>#N/A</v>
      </c>
      <c r="Z57" s="77">
        <f t="shared" si="8"/>
        <v>0</v>
      </c>
      <c r="AA57" s="180"/>
    </row>
    <row r="58" spans="1:27" x14ac:dyDescent="0.3">
      <c r="A58" s="33">
        <f t="shared" si="6"/>
        <v>48</v>
      </c>
      <c r="B58" s="90"/>
      <c r="E58" s="89"/>
      <c r="F58" s="88"/>
      <c r="H58" s="80"/>
      <c r="O58" s="36"/>
      <c r="Q58" s="87"/>
      <c r="W58" s="171"/>
      <c r="Y58" s="44" t="e">
        <f>+LOOKUP(B58,COD_FIN!$C$9:$C$70,COD_FIN!$B$9:$B$70)</f>
        <v>#N/A</v>
      </c>
      <c r="Z58" s="77">
        <f t="shared" si="8"/>
        <v>0</v>
      </c>
      <c r="AA58" s="180"/>
    </row>
    <row r="59" spans="1:27" x14ac:dyDescent="0.3">
      <c r="A59" s="33">
        <f t="shared" si="6"/>
        <v>49</v>
      </c>
      <c r="B59" s="90"/>
      <c r="E59" s="89"/>
      <c r="F59" s="88"/>
      <c r="H59" s="80"/>
      <c r="O59" s="36"/>
      <c r="Q59" s="87"/>
      <c r="W59" s="171"/>
      <c r="Y59" s="44" t="e">
        <f>+LOOKUP(B59,COD_FIN!$C$9:$C$70,COD_FIN!$B$9:$B$70)</f>
        <v>#N/A</v>
      </c>
      <c r="Z59" s="77">
        <f t="shared" si="8"/>
        <v>0</v>
      </c>
      <c r="AA59" s="180"/>
    </row>
    <row r="60" spans="1:27" x14ac:dyDescent="0.3">
      <c r="A60" s="33">
        <f t="shared" si="6"/>
        <v>50</v>
      </c>
      <c r="B60" s="90"/>
      <c r="E60" s="89"/>
      <c r="F60" s="88"/>
      <c r="H60" s="80"/>
      <c r="O60" s="36"/>
      <c r="Q60" s="87"/>
      <c r="W60" s="171"/>
      <c r="Y60" s="44" t="e">
        <f>+LOOKUP(B60,COD_FIN!$C$9:$C$70,COD_FIN!$B$9:$B$70)</f>
        <v>#N/A</v>
      </c>
      <c r="Z60" s="77">
        <f t="shared" si="8"/>
        <v>0</v>
      </c>
      <c r="AA60" s="180"/>
    </row>
    <row r="61" spans="1:27" x14ac:dyDescent="0.3">
      <c r="B61" s="84"/>
      <c r="Q61" s="87"/>
      <c r="Z61" s="77"/>
      <c r="AA61" s="80"/>
    </row>
    <row r="62" spans="1:27" x14ac:dyDescent="0.3">
      <c r="B62" s="84"/>
      <c r="Q62" s="87"/>
      <c r="Z62" s="77"/>
    </row>
    <row r="63" spans="1:27" x14ac:dyDescent="0.3">
      <c r="B63" s="84"/>
      <c r="Q63" s="87"/>
      <c r="Z63" s="77"/>
    </row>
    <row r="64" spans="1:27" x14ac:dyDescent="0.3">
      <c r="B64" s="84"/>
      <c r="Q64" s="87"/>
      <c r="Z64" s="77"/>
    </row>
    <row r="65" spans="2:26" x14ac:dyDescent="0.3">
      <c r="B65" s="84"/>
      <c r="Q65" s="87"/>
      <c r="Z65" s="77"/>
    </row>
    <row r="66" spans="2:26" x14ac:dyDescent="0.3">
      <c r="B66" s="84"/>
      <c r="Q66" s="87"/>
      <c r="Z66" s="77"/>
    </row>
    <row r="67" spans="2:26" x14ac:dyDescent="0.3">
      <c r="B67" s="84"/>
      <c r="Q67" s="87"/>
      <c r="Z67" s="77"/>
    </row>
    <row r="68" spans="2:26" x14ac:dyDescent="0.3">
      <c r="B68" s="84"/>
      <c r="Z68" s="77"/>
    </row>
    <row r="69" spans="2:26" x14ac:dyDescent="0.3">
      <c r="B69" s="84"/>
      <c r="Z69" s="77"/>
    </row>
    <row r="70" spans="2:26" x14ac:dyDescent="0.3">
      <c r="B70" s="84"/>
      <c r="Z70" s="77"/>
    </row>
    <row r="71" spans="2:26" x14ac:dyDescent="0.3">
      <c r="B71" s="84"/>
      <c r="Z71" s="77"/>
    </row>
    <row r="72" spans="2:26" x14ac:dyDescent="0.3">
      <c r="B72" s="84"/>
      <c r="Z72" s="77"/>
    </row>
    <row r="73" spans="2:26" x14ac:dyDescent="0.3">
      <c r="B73" s="84"/>
      <c r="Z73" s="77"/>
    </row>
    <row r="74" spans="2:26" x14ac:dyDescent="0.3">
      <c r="B74" s="84"/>
      <c r="Z74" s="77"/>
    </row>
    <row r="75" spans="2:26" x14ac:dyDescent="0.3">
      <c r="B75" s="84"/>
      <c r="Z75" s="77"/>
    </row>
    <row r="76" spans="2:26" x14ac:dyDescent="0.3">
      <c r="B76" s="84"/>
      <c r="Z76" s="77"/>
    </row>
    <row r="77" spans="2:26" x14ac:dyDescent="0.3">
      <c r="B77" s="84"/>
      <c r="Z77" s="77"/>
    </row>
    <row r="78" spans="2:26" x14ac:dyDescent="0.3">
      <c r="B78" s="84"/>
      <c r="Z78" s="77"/>
    </row>
    <row r="79" spans="2:26" x14ac:dyDescent="0.3">
      <c r="B79" s="84"/>
      <c r="Z79" s="77"/>
    </row>
    <row r="80" spans="2:26" x14ac:dyDescent="0.3">
      <c r="B80" s="84"/>
      <c r="Z80" s="77"/>
    </row>
    <row r="81" spans="2:26" x14ac:dyDescent="0.3">
      <c r="B81" s="84"/>
      <c r="Z81" s="77"/>
    </row>
    <row r="82" spans="2:26" x14ac:dyDescent="0.3">
      <c r="B82" s="84"/>
      <c r="Z82" s="77"/>
    </row>
    <row r="83" spans="2:26" x14ac:dyDescent="0.3">
      <c r="B83" s="84"/>
      <c r="Z83" s="77"/>
    </row>
    <row r="84" spans="2:26" x14ac:dyDescent="0.3">
      <c r="B84" s="84"/>
      <c r="Z84" s="77"/>
    </row>
    <row r="85" spans="2:26" x14ac:dyDescent="0.3">
      <c r="B85" s="84"/>
      <c r="Z85" s="77"/>
    </row>
    <row r="86" spans="2:26" x14ac:dyDescent="0.3">
      <c r="B86" s="84"/>
      <c r="Z86" s="77"/>
    </row>
    <row r="87" spans="2:26" x14ac:dyDescent="0.3">
      <c r="B87" s="84"/>
      <c r="Z87" s="77"/>
    </row>
    <row r="88" spans="2:26" x14ac:dyDescent="0.3">
      <c r="B88" s="84"/>
      <c r="Z88" s="77"/>
    </row>
    <row r="89" spans="2:26" x14ac:dyDescent="0.3">
      <c r="B89" s="84"/>
      <c r="Z89" s="77"/>
    </row>
    <row r="90" spans="2:26" x14ac:dyDescent="0.3">
      <c r="B90" s="84"/>
      <c r="Z90" s="77"/>
    </row>
    <row r="91" spans="2:26" x14ac:dyDescent="0.3">
      <c r="B91" s="84"/>
      <c r="Z91" s="77"/>
    </row>
    <row r="92" spans="2:26" x14ac:dyDescent="0.3">
      <c r="B92" s="84"/>
      <c r="Z92" s="77"/>
    </row>
    <row r="93" spans="2:26" x14ac:dyDescent="0.3">
      <c r="B93" s="84"/>
      <c r="Z93" s="77"/>
    </row>
    <row r="94" spans="2:26" x14ac:dyDescent="0.3">
      <c r="B94" s="84"/>
      <c r="Z94" s="77"/>
    </row>
    <row r="95" spans="2:26" x14ac:dyDescent="0.3">
      <c r="B95" s="84"/>
      <c r="Z95" s="77"/>
    </row>
    <row r="96" spans="2:26" x14ac:dyDescent="0.3">
      <c r="B96" s="84"/>
      <c r="Z96" s="77"/>
    </row>
    <row r="97" spans="2:26" s="52" customFormat="1" x14ac:dyDescent="0.3">
      <c r="B97" s="84"/>
      <c r="C97" s="83"/>
      <c r="D97" s="42"/>
      <c r="E97" s="82"/>
      <c r="F97" s="81"/>
      <c r="G97" s="79"/>
      <c r="H97" s="77"/>
      <c r="I97" s="80"/>
      <c r="J97" s="79"/>
      <c r="K97" s="77"/>
      <c r="L97" s="78"/>
      <c r="M97" s="77"/>
      <c r="N97" s="78"/>
      <c r="O97" s="76"/>
      <c r="P97" s="78"/>
      <c r="Q97" s="76"/>
      <c r="R97" s="78"/>
      <c r="S97" s="36"/>
      <c r="T97" s="78"/>
      <c r="U97" s="77"/>
      <c r="V97" s="76"/>
      <c r="W97" s="172"/>
      <c r="Z97" s="77"/>
    </row>
    <row r="98" spans="2:26" x14ac:dyDescent="0.3">
      <c r="B98" s="84"/>
      <c r="Z98" s="77"/>
    </row>
    <row r="99" spans="2:26" x14ac:dyDescent="0.3">
      <c r="B99" s="84"/>
      <c r="Z99" s="77"/>
    </row>
    <row r="100" spans="2:26" x14ac:dyDescent="0.3">
      <c r="B100" s="84"/>
      <c r="Z100" s="77"/>
    </row>
    <row r="101" spans="2:26" x14ac:dyDescent="0.3">
      <c r="B101" s="84"/>
      <c r="Z101" s="77"/>
    </row>
    <row r="102" spans="2:26" x14ac:dyDescent="0.3">
      <c r="B102" s="84"/>
      <c r="Z102" s="77"/>
    </row>
    <row r="103" spans="2:26" x14ac:dyDescent="0.3">
      <c r="B103" s="84"/>
      <c r="Z103" s="77"/>
    </row>
    <row r="104" spans="2:26" x14ac:dyDescent="0.3">
      <c r="B104" s="84"/>
      <c r="Z104" s="77"/>
    </row>
    <row r="105" spans="2:26" x14ac:dyDescent="0.3">
      <c r="B105" s="84"/>
      <c r="Z105" s="77"/>
    </row>
    <row r="106" spans="2:26" x14ac:dyDescent="0.3">
      <c r="B106" s="84"/>
      <c r="Z106" s="77"/>
    </row>
    <row r="107" spans="2:26" x14ac:dyDescent="0.3">
      <c r="B107" s="84"/>
      <c r="Z107" s="77"/>
    </row>
    <row r="108" spans="2:26" x14ac:dyDescent="0.3">
      <c r="B108" s="84"/>
      <c r="Z108" s="77"/>
    </row>
    <row r="109" spans="2:26" x14ac:dyDescent="0.3">
      <c r="B109" s="84"/>
      <c r="Z109" s="77"/>
    </row>
    <row r="110" spans="2:26" x14ac:dyDescent="0.3">
      <c r="B110" s="84"/>
      <c r="Z110" s="77"/>
    </row>
    <row r="111" spans="2:26" x14ac:dyDescent="0.3">
      <c r="B111" s="84"/>
      <c r="Z111" s="77"/>
    </row>
    <row r="112" spans="2:26" x14ac:dyDescent="0.3">
      <c r="B112" s="84"/>
      <c r="Z112" s="77"/>
    </row>
    <row r="113" spans="2:26" x14ac:dyDescent="0.3">
      <c r="B113" s="84"/>
      <c r="Z113" s="77"/>
    </row>
    <row r="114" spans="2:26" x14ac:dyDescent="0.3">
      <c r="B114" s="84"/>
      <c r="Z114" s="77"/>
    </row>
    <row r="115" spans="2:26" x14ac:dyDescent="0.3">
      <c r="B115" s="84"/>
      <c r="Z115" s="77"/>
    </row>
    <row r="116" spans="2:26" x14ac:dyDescent="0.3">
      <c r="B116" s="84"/>
      <c r="Z116" s="77"/>
    </row>
    <row r="117" spans="2:26" x14ac:dyDescent="0.3">
      <c r="B117" s="84"/>
      <c r="Z117" s="77"/>
    </row>
    <row r="118" spans="2:26" x14ac:dyDescent="0.3">
      <c r="B118" s="84"/>
      <c r="Z118" s="77"/>
    </row>
    <row r="119" spans="2:26" x14ac:dyDescent="0.3">
      <c r="B119" s="84"/>
      <c r="Z119" s="77"/>
    </row>
    <row r="120" spans="2:26" x14ac:dyDescent="0.3">
      <c r="B120" s="84"/>
      <c r="Z120" s="77"/>
    </row>
    <row r="121" spans="2:26" x14ac:dyDescent="0.3">
      <c r="B121" s="84"/>
      <c r="Z121" s="77"/>
    </row>
    <row r="122" spans="2:26" x14ac:dyDescent="0.3">
      <c r="B122" s="84"/>
      <c r="Z122" s="77"/>
    </row>
    <row r="123" spans="2:26" x14ac:dyDescent="0.3">
      <c r="B123" s="84"/>
      <c r="Z123" s="77"/>
    </row>
    <row r="124" spans="2:26" x14ac:dyDescent="0.3">
      <c r="B124" s="84"/>
      <c r="Z124" s="77"/>
    </row>
    <row r="125" spans="2:26" x14ac:dyDescent="0.3">
      <c r="B125" s="84"/>
      <c r="Z125" s="77"/>
    </row>
    <row r="126" spans="2:26" x14ac:dyDescent="0.3">
      <c r="B126" s="84"/>
      <c r="Z126" s="77"/>
    </row>
    <row r="127" spans="2:26" x14ac:dyDescent="0.3">
      <c r="B127" s="84"/>
      <c r="Z127" s="77"/>
    </row>
    <row r="128" spans="2:26" x14ac:dyDescent="0.3">
      <c r="B128" s="84"/>
      <c r="Z128" s="77"/>
    </row>
    <row r="129" spans="2:21" x14ac:dyDescent="0.3">
      <c r="B129" s="84"/>
    </row>
    <row r="130" spans="2:21" x14ac:dyDescent="0.3">
      <c r="B130" s="84"/>
    </row>
    <row r="131" spans="2:21" x14ac:dyDescent="0.3">
      <c r="B131" s="84"/>
    </row>
    <row r="132" spans="2:21" x14ac:dyDescent="0.3">
      <c r="B132" s="84"/>
    </row>
    <row r="133" spans="2:21" x14ac:dyDescent="0.3">
      <c r="B133" s="84"/>
    </row>
    <row r="134" spans="2:21" x14ac:dyDescent="0.3">
      <c r="B134" s="84"/>
    </row>
    <row r="135" spans="2:21" x14ac:dyDescent="0.3">
      <c r="B135" s="84"/>
    </row>
    <row r="136" spans="2:21" x14ac:dyDescent="0.3">
      <c r="B136" s="84"/>
    </row>
    <row r="137" spans="2:21" x14ac:dyDescent="0.3">
      <c r="B137" s="86"/>
      <c r="C137" s="85"/>
      <c r="D137" s="49"/>
      <c r="F137" s="82"/>
      <c r="H137" s="36"/>
      <c r="I137" s="76"/>
      <c r="K137" s="36"/>
      <c r="M137" s="36"/>
      <c r="U137" s="36"/>
    </row>
    <row r="138" spans="2:21" x14ac:dyDescent="0.3">
      <c r="B138" s="84"/>
    </row>
    <row r="139" spans="2:21" x14ac:dyDescent="0.3">
      <c r="B139" s="84"/>
    </row>
    <row r="140" spans="2:21" x14ac:dyDescent="0.3">
      <c r="B140" s="84"/>
    </row>
    <row r="141" spans="2:21" x14ac:dyDescent="0.3">
      <c r="B141" s="84"/>
    </row>
    <row r="142" spans="2:21" x14ac:dyDescent="0.3">
      <c r="B142" s="84"/>
    </row>
    <row r="143" spans="2:21" x14ac:dyDescent="0.3">
      <c r="B143" s="84"/>
    </row>
    <row r="144" spans="2:21" x14ac:dyDescent="0.3">
      <c r="B144" s="84"/>
    </row>
    <row r="145" spans="2:2" x14ac:dyDescent="0.3">
      <c r="B145" s="84"/>
    </row>
    <row r="146" spans="2:2" x14ac:dyDescent="0.3">
      <c r="B146" s="84"/>
    </row>
    <row r="147" spans="2:2" x14ac:dyDescent="0.3">
      <c r="B147" s="84"/>
    </row>
    <row r="148" spans="2:2" x14ac:dyDescent="0.3">
      <c r="B148" s="84"/>
    </row>
    <row r="149" spans="2:2" x14ac:dyDescent="0.3">
      <c r="B149" s="84"/>
    </row>
    <row r="150" spans="2:2" x14ac:dyDescent="0.3">
      <c r="B150" s="84"/>
    </row>
    <row r="151" spans="2:2" x14ac:dyDescent="0.3">
      <c r="B151" s="84"/>
    </row>
    <row r="152" spans="2:2" x14ac:dyDescent="0.3">
      <c r="B152" s="84"/>
    </row>
    <row r="153" spans="2:2" x14ac:dyDescent="0.3">
      <c r="B153" s="84"/>
    </row>
    <row r="154" spans="2:2" x14ac:dyDescent="0.3">
      <c r="B154" s="84"/>
    </row>
    <row r="155" spans="2:2" x14ac:dyDescent="0.3">
      <c r="B155" s="84"/>
    </row>
    <row r="156" spans="2:2" x14ac:dyDescent="0.3">
      <c r="B156" s="84"/>
    </row>
    <row r="157" spans="2:2" x14ac:dyDescent="0.3">
      <c r="B157" s="84"/>
    </row>
    <row r="158" spans="2:2" x14ac:dyDescent="0.3">
      <c r="B158" s="84"/>
    </row>
    <row r="159" spans="2:2" x14ac:dyDescent="0.3">
      <c r="B159" s="84"/>
    </row>
    <row r="160" spans="2:2" x14ac:dyDescent="0.3">
      <c r="B160" s="84"/>
    </row>
    <row r="161" spans="2:2" x14ac:dyDescent="0.3">
      <c r="B161" s="84"/>
    </row>
    <row r="162" spans="2:2" x14ac:dyDescent="0.3">
      <c r="B162" s="84"/>
    </row>
    <row r="163" spans="2:2" x14ac:dyDescent="0.3">
      <c r="B163" s="84"/>
    </row>
    <row r="164" spans="2:2" x14ac:dyDescent="0.3">
      <c r="B164" s="84"/>
    </row>
    <row r="165" spans="2:2" x14ac:dyDescent="0.3">
      <c r="B165" s="84"/>
    </row>
    <row r="166" spans="2:2" x14ac:dyDescent="0.3">
      <c r="B166" s="84"/>
    </row>
    <row r="167" spans="2:2" x14ac:dyDescent="0.3">
      <c r="B167" s="84"/>
    </row>
    <row r="168" spans="2:2" x14ac:dyDescent="0.3">
      <c r="B168" s="84"/>
    </row>
    <row r="169" spans="2:2" x14ac:dyDescent="0.3">
      <c r="B169" s="84"/>
    </row>
    <row r="170" spans="2:2" x14ac:dyDescent="0.3">
      <c r="B170" s="84"/>
    </row>
    <row r="171" spans="2:2" x14ac:dyDescent="0.3">
      <c r="B171" s="84"/>
    </row>
    <row r="172" spans="2:2" x14ac:dyDescent="0.3">
      <c r="B172" s="84"/>
    </row>
    <row r="173" spans="2:2" x14ac:dyDescent="0.3">
      <c r="B173" s="84"/>
    </row>
    <row r="174" spans="2:2" x14ac:dyDescent="0.3">
      <c r="B174" s="84"/>
    </row>
    <row r="175" spans="2:2" x14ac:dyDescent="0.3">
      <c r="B175" s="84"/>
    </row>
    <row r="176" spans="2:2" x14ac:dyDescent="0.3">
      <c r="B176" s="84"/>
    </row>
    <row r="177" spans="2:2" x14ac:dyDescent="0.3">
      <c r="B177" s="84"/>
    </row>
    <row r="178" spans="2:2" x14ac:dyDescent="0.3">
      <c r="B178" s="84"/>
    </row>
    <row r="179" spans="2:2" x14ac:dyDescent="0.3">
      <c r="B179" s="84"/>
    </row>
    <row r="180" spans="2:2" x14ac:dyDescent="0.3">
      <c r="B180" s="84"/>
    </row>
    <row r="181" spans="2:2" x14ac:dyDescent="0.3">
      <c r="B181" s="84"/>
    </row>
    <row r="182" spans="2:2" x14ac:dyDescent="0.3">
      <c r="B182" s="84"/>
    </row>
    <row r="183" spans="2:2" x14ac:dyDescent="0.3">
      <c r="B183" s="84"/>
    </row>
    <row r="184" spans="2:2" x14ac:dyDescent="0.3">
      <c r="B184" s="84"/>
    </row>
    <row r="185" spans="2:2" x14ac:dyDescent="0.3">
      <c r="B185" s="84"/>
    </row>
    <row r="186" spans="2:2" x14ac:dyDescent="0.3">
      <c r="B186" s="84"/>
    </row>
    <row r="187" spans="2:2" x14ac:dyDescent="0.3">
      <c r="B187" s="84"/>
    </row>
    <row r="188" spans="2:2" x14ac:dyDescent="0.3">
      <c r="B188" s="84"/>
    </row>
    <row r="189" spans="2:2" x14ac:dyDescent="0.3">
      <c r="B189" s="84"/>
    </row>
    <row r="190" spans="2:2" x14ac:dyDescent="0.3">
      <c r="B190" s="84"/>
    </row>
    <row r="191" spans="2:2" x14ac:dyDescent="0.3">
      <c r="B191" s="84"/>
    </row>
    <row r="192" spans="2:2" x14ac:dyDescent="0.3">
      <c r="B192" s="84"/>
    </row>
    <row r="193" spans="2:2" x14ac:dyDescent="0.3">
      <c r="B193" s="84"/>
    </row>
    <row r="194" spans="2:2" x14ac:dyDescent="0.3">
      <c r="B194" s="84"/>
    </row>
    <row r="195" spans="2:2" x14ac:dyDescent="0.3">
      <c r="B195" s="84"/>
    </row>
    <row r="196" spans="2:2" x14ac:dyDescent="0.3">
      <c r="B196" s="84"/>
    </row>
    <row r="197" spans="2:2" x14ac:dyDescent="0.3">
      <c r="B197" s="84"/>
    </row>
    <row r="198" spans="2:2" x14ac:dyDescent="0.3">
      <c r="B198" s="84"/>
    </row>
    <row r="199" spans="2:2" x14ac:dyDescent="0.3">
      <c r="B199" s="84"/>
    </row>
    <row r="200" spans="2:2" x14ac:dyDescent="0.3">
      <c r="B200" s="84"/>
    </row>
    <row r="201" spans="2:2" x14ac:dyDescent="0.3">
      <c r="B201" s="84"/>
    </row>
    <row r="202" spans="2:2" x14ac:dyDescent="0.3">
      <c r="B202" s="84"/>
    </row>
    <row r="203" spans="2:2" x14ac:dyDescent="0.3">
      <c r="B203" s="84"/>
    </row>
    <row r="204" spans="2:2" x14ac:dyDescent="0.3">
      <c r="B204" s="84"/>
    </row>
    <row r="205" spans="2:2" x14ac:dyDescent="0.3">
      <c r="B205" s="84"/>
    </row>
    <row r="206" spans="2:2" x14ac:dyDescent="0.3">
      <c r="B206" s="84"/>
    </row>
    <row r="207" spans="2:2" x14ac:dyDescent="0.3">
      <c r="B207" s="84"/>
    </row>
    <row r="208" spans="2:2" x14ac:dyDescent="0.3">
      <c r="B208" s="84"/>
    </row>
    <row r="209" spans="2:2" x14ac:dyDescent="0.3">
      <c r="B209" s="84"/>
    </row>
    <row r="210" spans="2:2" x14ac:dyDescent="0.3">
      <c r="B210" s="84"/>
    </row>
    <row r="211" spans="2:2" x14ac:dyDescent="0.3">
      <c r="B211" s="84"/>
    </row>
    <row r="212" spans="2:2" x14ac:dyDescent="0.3">
      <c r="B212" s="84"/>
    </row>
    <row r="213" spans="2:2" x14ac:dyDescent="0.3">
      <c r="B213" s="84"/>
    </row>
    <row r="214" spans="2:2" x14ac:dyDescent="0.3">
      <c r="B214" s="84"/>
    </row>
    <row r="215" spans="2:2" x14ac:dyDescent="0.3">
      <c r="B215" s="84"/>
    </row>
    <row r="216" spans="2:2" x14ac:dyDescent="0.3">
      <c r="B216" s="84"/>
    </row>
    <row r="217" spans="2:2" x14ac:dyDescent="0.3">
      <c r="B217" s="84"/>
    </row>
    <row r="218" spans="2:2" x14ac:dyDescent="0.3">
      <c r="B218" s="84"/>
    </row>
    <row r="219" spans="2:2" x14ac:dyDescent="0.3">
      <c r="B219" s="84"/>
    </row>
    <row r="220" spans="2:2" x14ac:dyDescent="0.3">
      <c r="B220" s="84"/>
    </row>
    <row r="221" spans="2:2" x14ac:dyDescent="0.3">
      <c r="B221" s="84"/>
    </row>
    <row r="222" spans="2:2" x14ac:dyDescent="0.3">
      <c r="B222" s="84"/>
    </row>
    <row r="223" spans="2:2" x14ac:dyDescent="0.3">
      <c r="B223" s="84"/>
    </row>
    <row r="224" spans="2:2" x14ac:dyDescent="0.3">
      <c r="B224" s="84"/>
    </row>
    <row r="225" spans="2:2" x14ac:dyDescent="0.3">
      <c r="B225" s="84"/>
    </row>
    <row r="226" spans="2:2" x14ac:dyDescent="0.3">
      <c r="B226" s="84"/>
    </row>
    <row r="227" spans="2:2" x14ac:dyDescent="0.3">
      <c r="B227" s="84"/>
    </row>
    <row r="228" spans="2:2" x14ac:dyDescent="0.3">
      <c r="B228" s="84"/>
    </row>
    <row r="229" spans="2:2" x14ac:dyDescent="0.3">
      <c r="B229" s="84"/>
    </row>
    <row r="230" spans="2:2" x14ac:dyDescent="0.3">
      <c r="B230" s="84"/>
    </row>
    <row r="231" spans="2:2" x14ac:dyDescent="0.3">
      <c r="B231" s="84"/>
    </row>
    <row r="232" spans="2:2" x14ac:dyDescent="0.3">
      <c r="B232" s="84"/>
    </row>
    <row r="233" spans="2:2" x14ac:dyDescent="0.3">
      <c r="B233" s="84"/>
    </row>
    <row r="234" spans="2:2" x14ac:dyDescent="0.3">
      <c r="B234" s="84"/>
    </row>
    <row r="235" spans="2:2" x14ac:dyDescent="0.3">
      <c r="B235" s="84"/>
    </row>
    <row r="236" spans="2:2" x14ac:dyDescent="0.3">
      <c r="B236" s="84"/>
    </row>
    <row r="237" spans="2:2" x14ac:dyDescent="0.3">
      <c r="B237" s="84"/>
    </row>
    <row r="238" spans="2:2" x14ac:dyDescent="0.3">
      <c r="B238" s="84"/>
    </row>
    <row r="239" spans="2:2" x14ac:dyDescent="0.3">
      <c r="B239" s="84"/>
    </row>
    <row r="240" spans="2:2" x14ac:dyDescent="0.3">
      <c r="B240" s="84"/>
    </row>
    <row r="241" spans="2:2" x14ac:dyDescent="0.3">
      <c r="B241" s="84"/>
    </row>
    <row r="242" spans="2:2" x14ac:dyDescent="0.3">
      <c r="B242" s="84"/>
    </row>
    <row r="243" spans="2:2" x14ac:dyDescent="0.3">
      <c r="B243" s="84"/>
    </row>
    <row r="244" spans="2:2" x14ac:dyDescent="0.3">
      <c r="B244" s="84"/>
    </row>
    <row r="245" spans="2:2" x14ac:dyDescent="0.3">
      <c r="B245" s="84"/>
    </row>
    <row r="246" spans="2:2" x14ac:dyDescent="0.3">
      <c r="B246" s="84"/>
    </row>
    <row r="247" spans="2:2" x14ac:dyDescent="0.3">
      <c r="B247" s="84"/>
    </row>
    <row r="248" spans="2:2" x14ac:dyDescent="0.3">
      <c r="B248" s="84"/>
    </row>
    <row r="249" spans="2:2" x14ac:dyDescent="0.3">
      <c r="B249" s="84"/>
    </row>
    <row r="250" spans="2:2" x14ac:dyDescent="0.3">
      <c r="B250" s="84"/>
    </row>
    <row r="251" spans="2:2" x14ac:dyDescent="0.3">
      <c r="B251" s="84"/>
    </row>
    <row r="252" spans="2:2" x14ac:dyDescent="0.3">
      <c r="B252" s="84"/>
    </row>
    <row r="253" spans="2:2" x14ac:dyDescent="0.3">
      <c r="B253" s="84"/>
    </row>
    <row r="254" spans="2:2" x14ac:dyDescent="0.3">
      <c r="B254" s="84"/>
    </row>
    <row r="255" spans="2:2" x14ac:dyDescent="0.3">
      <c r="B255" s="84"/>
    </row>
    <row r="256" spans="2:2" x14ac:dyDescent="0.3">
      <c r="B256" s="84"/>
    </row>
    <row r="257" spans="2:2" x14ac:dyDescent="0.3">
      <c r="B257" s="84"/>
    </row>
    <row r="258" spans="2:2" x14ac:dyDescent="0.3">
      <c r="B258" s="84"/>
    </row>
    <row r="259" spans="2:2" x14ac:dyDescent="0.3">
      <c r="B259" s="84"/>
    </row>
    <row r="260" spans="2:2" x14ac:dyDescent="0.3">
      <c r="B260" s="84"/>
    </row>
  </sheetData>
  <sheetProtection algorithmName="SHA-512" hashValue="03ihFhoXVN3iMcvmGMGTRi2GunRz+sSs9o3DXlTHajxcWGwEln53VYZwG1ARWCIoFWGsEFzfmFIbhU/le+vkGA==" saltValue="Mpd/h7x65vr8hXs8PK22Gg==" spinCount="100000" sheet="1" sort="0" autoFilter="0" pivotTables="0"/>
  <autoFilter ref="A10:Z60" xr:uid="{00000000-0009-0000-0000-00000600000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5:O91"/>
  <sheetViews>
    <sheetView topLeftCell="C1" zoomScale="110" zoomScaleNormal="110" workbookViewId="0">
      <selection activeCell="C93" sqref="C93"/>
    </sheetView>
  </sheetViews>
  <sheetFormatPr baseColWidth="10" defaultRowHeight="13.5" x14ac:dyDescent="0.3"/>
  <cols>
    <col min="1" max="3" width="10.7109375" style="31" customWidth="1"/>
    <col min="4" max="4" width="28.42578125" style="31" customWidth="1"/>
    <col min="5" max="5" width="24.5703125" style="31" customWidth="1"/>
    <col min="6" max="7" width="10.7109375" style="31" customWidth="1"/>
    <col min="8" max="8" width="10.7109375" style="188" customWidth="1"/>
    <col min="9" max="10" width="10.7109375" style="117" customWidth="1"/>
    <col min="11" max="11" width="10.7109375" style="118" customWidth="1"/>
    <col min="12" max="13" width="10.7109375" style="32" customWidth="1"/>
    <col min="14" max="14" width="10.7109375" style="118" customWidth="1"/>
    <col min="15" max="15" width="10.7109375" style="32" customWidth="1"/>
    <col min="16" max="17" width="10.7109375" style="31" customWidth="1"/>
    <col min="18" max="18" width="28.28515625" style="31" customWidth="1"/>
    <col min="19" max="19" width="6.85546875" style="31" customWidth="1"/>
    <col min="20" max="25" width="11.42578125" style="31" customWidth="1"/>
    <col min="26" max="16384" width="11.42578125" style="31"/>
  </cols>
  <sheetData>
    <row r="5" spans="1:15" x14ac:dyDescent="0.3">
      <c r="B5" s="187"/>
      <c r="C5" s="187"/>
    </row>
    <row r="6" spans="1:15" x14ac:dyDescent="0.3">
      <c r="B6" s="187"/>
      <c r="C6" s="187"/>
    </row>
    <row r="7" spans="1:15" ht="14.25" hidden="1" x14ac:dyDescent="0.3">
      <c r="A7" s="270" t="s">
        <v>416</v>
      </c>
      <c r="B7" s="27"/>
      <c r="C7" s="27"/>
      <c r="D7" s="27"/>
      <c r="E7" s="27"/>
      <c r="F7" s="27"/>
      <c r="G7" s="27"/>
      <c r="H7" s="189"/>
      <c r="I7" s="298" t="s">
        <v>226</v>
      </c>
      <c r="J7" s="299"/>
      <c r="K7" s="300"/>
      <c r="L7" s="301" t="s">
        <v>227</v>
      </c>
      <c r="M7" s="302"/>
      <c r="N7" s="302"/>
    </row>
    <row r="8" spans="1:15" s="112" customFormat="1" hidden="1" x14ac:dyDescent="0.3">
      <c r="B8" s="112" t="s">
        <v>225</v>
      </c>
      <c r="C8" s="112" t="s">
        <v>59</v>
      </c>
      <c r="D8" s="113" t="s">
        <v>41</v>
      </c>
      <c r="E8" s="113" t="s">
        <v>58</v>
      </c>
      <c r="F8" s="112" t="s">
        <v>223</v>
      </c>
      <c r="G8" s="112" t="s">
        <v>224</v>
      </c>
      <c r="H8" s="190"/>
      <c r="I8" s="119" t="s">
        <v>62</v>
      </c>
      <c r="J8" s="119" t="s">
        <v>61</v>
      </c>
      <c r="K8" s="120" t="s">
        <v>101</v>
      </c>
      <c r="L8" s="121" t="s">
        <v>62</v>
      </c>
      <c r="M8" s="121" t="s">
        <v>61</v>
      </c>
      <c r="N8" s="120" t="s">
        <v>101</v>
      </c>
      <c r="O8" s="121" t="s">
        <v>286</v>
      </c>
    </row>
    <row r="9" spans="1:15" hidden="1" x14ac:dyDescent="0.3">
      <c r="B9" s="31" t="s">
        <v>281</v>
      </c>
      <c r="C9" s="114">
        <v>50001</v>
      </c>
      <c r="D9" s="260" t="s">
        <v>284</v>
      </c>
      <c r="E9" s="260" t="s">
        <v>285</v>
      </c>
      <c r="F9" s="31">
        <v>2019</v>
      </c>
      <c r="G9" s="31">
        <v>5</v>
      </c>
      <c r="I9" s="122">
        <f>+COUNTIF(PROD_Holstein!$L$11:$L$60,COD_FIN!B9)</f>
        <v>0</v>
      </c>
      <c r="J9" s="122">
        <f>+COUNTIF(MER_Holstein!$Y$11:$Y$60,COD_FIN!B9)</f>
        <v>0</v>
      </c>
      <c r="K9" s="118">
        <f>+I9+J9</f>
        <v>0</v>
      </c>
      <c r="L9" s="32">
        <f>+COUNTIF(PROD_Jersey!$M$11:$M$60,COD_FIN!B9)</f>
        <v>0</v>
      </c>
      <c r="M9" s="32">
        <f>+COUNTIF(MER_Jersey!$Y$11:$Y$60,COD_FIN!B9)</f>
        <v>0</v>
      </c>
      <c r="N9" s="118">
        <f>+L9+M9</f>
        <v>0</v>
      </c>
      <c r="O9" s="32">
        <f>+SUM(I9:J9,L9:M9)</f>
        <v>0</v>
      </c>
    </row>
    <row r="10" spans="1:15" ht="14.25" hidden="1" x14ac:dyDescent="0.3">
      <c r="A10" s="263"/>
      <c r="B10" s="31" t="s">
        <v>144</v>
      </c>
      <c r="C10" s="114">
        <v>80001</v>
      </c>
      <c r="D10" s="260" t="s">
        <v>145</v>
      </c>
      <c r="E10" s="260" t="s">
        <v>214</v>
      </c>
      <c r="F10" s="31">
        <v>2021</v>
      </c>
      <c r="G10" s="31">
        <v>8</v>
      </c>
      <c r="I10" s="122">
        <f>+COUNTIF(PROD_Holstein!$L$11:$L$60,COD_FIN!B10)</f>
        <v>0</v>
      </c>
      <c r="J10" s="122">
        <f>+COUNTIF(MER_Holstein!$Y$11:$Y$60,COD_FIN!B10)</f>
        <v>1</v>
      </c>
      <c r="K10" s="118">
        <f>+I10+J10</f>
        <v>1</v>
      </c>
      <c r="L10" s="32">
        <f>+COUNTIF(PROD_Jersey!$M$11:$M$60,COD_FIN!B10)</f>
        <v>2</v>
      </c>
      <c r="M10" s="32">
        <f>+COUNTIF(MER_Jersey!$Y$11:$Y$60,COD_FIN!B10)</f>
        <v>0</v>
      </c>
      <c r="N10" s="118">
        <f>+L10+M10</f>
        <v>2</v>
      </c>
      <c r="O10" s="32">
        <f>+SUM(I10:J10,L10:M10)</f>
        <v>3</v>
      </c>
    </row>
    <row r="11" spans="1:15" ht="14.25" hidden="1" x14ac:dyDescent="0.3">
      <c r="A11" s="263"/>
      <c r="B11" s="31" t="s">
        <v>217</v>
      </c>
      <c r="C11" s="114">
        <v>110001</v>
      </c>
      <c r="D11" s="260" t="s">
        <v>185</v>
      </c>
      <c r="E11" s="260" t="s">
        <v>185</v>
      </c>
      <c r="F11" s="31">
        <v>2019</v>
      </c>
      <c r="G11" s="31">
        <v>7</v>
      </c>
      <c r="I11" s="122">
        <f>+COUNTIF(PROD_Holstein!$L$11:$L$60,COD_FIN!B11)</f>
        <v>0</v>
      </c>
      <c r="J11" s="122">
        <f>+COUNTIF(MER_Holstein!$Y$11:$Y$60,COD_FIN!B11)</f>
        <v>0</v>
      </c>
      <c r="K11" s="118">
        <f>+I11+J11</f>
        <v>0</v>
      </c>
      <c r="L11" s="32">
        <f>+COUNTIF(PROD_Jersey!$M$11:$M$60,COD_FIN!B11)</f>
        <v>0</v>
      </c>
      <c r="M11" s="32">
        <f>+COUNTIF(MER_Jersey!$Y$11:$Y$60,COD_FIN!B11)</f>
        <v>0</v>
      </c>
      <c r="N11" s="118">
        <f>+L11+M11</f>
        <v>0</v>
      </c>
      <c r="O11" s="32">
        <f>+SUM(I11:J11,L11:M11)</f>
        <v>0</v>
      </c>
    </row>
    <row r="12" spans="1:15" ht="14.25" hidden="1" x14ac:dyDescent="0.3">
      <c r="A12" s="263"/>
      <c r="B12" s="31" t="s">
        <v>57</v>
      </c>
      <c r="C12" s="114">
        <v>180001</v>
      </c>
      <c r="D12" s="260" t="s">
        <v>192</v>
      </c>
      <c r="E12" s="260" t="s">
        <v>193</v>
      </c>
      <c r="F12" s="31">
        <v>2017</v>
      </c>
      <c r="G12" s="31">
        <v>3</v>
      </c>
      <c r="I12" s="122">
        <f>+COUNTIF(PROD_Holstein!$L$11:$L$60,COD_FIN!B12)</f>
        <v>0</v>
      </c>
      <c r="J12" s="122">
        <f>+COUNTIF(MER_Holstein!$Y$11:$Y$60,COD_FIN!B12)</f>
        <v>0</v>
      </c>
      <c r="K12" s="118">
        <f>+I12+J12</f>
        <v>0</v>
      </c>
      <c r="L12" s="32">
        <f>+COUNTIF(PROD_Jersey!$M$11:$M$60,COD_FIN!B12)</f>
        <v>0</v>
      </c>
      <c r="M12" s="32">
        <f>+COUNTIF(MER_Jersey!$Y$11:$Y$60,COD_FIN!B12)</f>
        <v>0</v>
      </c>
      <c r="N12" s="118">
        <f>+L12+M12</f>
        <v>0</v>
      </c>
      <c r="O12" s="32">
        <f>+SUM(I12:J12,L12:M12)</f>
        <v>0</v>
      </c>
    </row>
    <row r="13" spans="1:15" ht="14.25" hidden="1" x14ac:dyDescent="0.3">
      <c r="A13" s="263"/>
      <c r="B13" s="31" t="s">
        <v>56</v>
      </c>
      <c r="C13" s="114">
        <v>190001</v>
      </c>
      <c r="D13" s="260" t="s">
        <v>196</v>
      </c>
      <c r="E13" s="260" t="s">
        <v>197</v>
      </c>
      <c r="F13" s="31">
        <v>2021</v>
      </c>
      <c r="G13" s="31">
        <v>5</v>
      </c>
      <c r="I13" s="122">
        <f>+COUNTIF(PROD_Holstein!$L$11:$L$60,COD_FIN!B13)</f>
        <v>0</v>
      </c>
      <c r="J13" s="122">
        <f>+COUNTIF(MER_Holstein!$Y$11:$Y$60,COD_FIN!B13)</f>
        <v>0</v>
      </c>
      <c r="K13" s="118">
        <f>+I13+J13</f>
        <v>0</v>
      </c>
      <c r="L13" s="32">
        <f>+COUNTIF(PROD_Jersey!$M$11:$M$60,COD_FIN!B13)</f>
        <v>3</v>
      </c>
      <c r="M13" s="32">
        <f>+COUNTIF(MER_Jersey!$Y$11:$Y$60,COD_FIN!B13)</f>
        <v>11</v>
      </c>
      <c r="N13" s="118">
        <f>+L13+M13</f>
        <v>14</v>
      </c>
      <c r="O13" s="32">
        <f>+SUM(I13:J13,L13:M13)</f>
        <v>14</v>
      </c>
    </row>
    <row r="14" spans="1:15" ht="14.25" hidden="1" x14ac:dyDescent="0.3">
      <c r="A14" s="263"/>
      <c r="B14" s="31" t="s">
        <v>248</v>
      </c>
      <c r="C14" s="114">
        <v>410001</v>
      </c>
      <c r="D14" s="260" t="s">
        <v>306</v>
      </c>
      <c r="E14" s="260" t="s">
        <v>245</v>
      </c>
      <c r="F14" s="31">
        <v>2021</v>
      </c>
      <c r="G14" s="31">
        <v>5</v>
      </c>
      <c r="I14" s="122">
        <f>+COUNTIF(PROD_Holstein!$L$11:$L$60,COD_FIN!B14)</f>
        <v>0</v>
      </c>
      <c r="J14" s="122">
        <f>+COUNTIF(MER_Holstein!$Y$11:$Y$60,COD_FIN!B14)</f>
        <v>0</v>
      </c>
      <c r="K14" s="118">
        <f>+I14+J14</f>
        <v>0</v>
      </c>
      <c r="L14" s="32">
        <f>+COUNTIF(PROD_Jersey!$M$11:$M$60,COD_FIN!B14)</f>
        <v>0</v>
      </c>
      <c r="M14" s="32">
        <f>+COUNTIF(MER_Jersey!$Y$11:$Y$60,COD_FIN!B14)</f>
        <v>0</v>
      </c>
      <c r="N14" s="118">
        <f>+L14+M14</f>
        <v>0</v>
      </c>
      <c r="O14" s="32">
        <f>+SUM(I14:J14,L14:M14)</f>
        <v>0</v>
      </c>
    </row>
    <row r="15" spans="1:15" ht="14.25" hidden="1" x14ac:dyDescent="0.3">
      <c r="A15" s="263"/>
      <c r="B15" s="31" t="s">
        <v>249</v>
      </c>
      <c r="C15" s="114">
        <v>460001</v>
      </c>
      <c r="D15" s="260" t="s">
        <v>246</v>
      </c>
      <c r="E15" s="260" t="s">
        <v>247</v>
      </c>
      <c r="F15" s="31">
        <v>2016</v>
      </c>
      <c r="G15" s="31">
        <v>4</v>
      </c>
      <c r="I15" s="122">
        <f>+COUNTIF(PROD_Holstein!$L$11:$L$60,COD_FIN!B15)</f>
        <v>0</v>
      </c>
      <c r="J15" s="122">
        <f>+COUNTIF(MER_Holstein!$Y$11:$Y$60,COD_FIN!B15)</f>
        <v>0</v>
      </c>
      <c r="K15" s="118">
        <f>+I15+J15</f>
        <v>0</v>
      </c>
      <c r="L15" s="32">
        <f>+COUNTIF(PROD_Jersey!$M$11:$M$60,COD_FIN!B15)</f>
        <v>0</v>
      </c>
      <c r="M15" s="32">
        <f>+COUNTIF(MER_Jersey!$Y$11:$Y$60,COD_FIN!B15)</f>
        <v>0</v>
      </c>
      <c r="N15" s="118">
        <f>+L15+M15</f>
        <v>0</v>
      </c>
      <c r="O15" s="32">
        <f>+SUM(I15:J15,L15:M15)</f>
        <v>0</v>
      </c>
    </row>
    <row r="16" spans="1:15" ht="14.25" hidden="1" x14ac:dyDescent="0.3">
      <c r="A16" s="263"/>
      <c r="B16" s="31" t="s">
        <v>54</v>
      </c>
      <c r="C16" s="114">
        <v>550003</v>
      </c>
      <c r="D16" s="260" t="s">
        <v>307</v>
      </c>
      <c r="E16" s="260" t="s">
        <v>308</v>
      </c>
      <c r="F16" s="31">
        <v>2020</v>
      </c>
      <c r="G16" s="31">
        <v>8</v>
      </c>
      <c r="I16" s="122">
        <f>+COUNTIF(PROD_Holstein!$L$11:$L$60,COD_FIN!B16)</f>
        <v>3</v>
      </c>
      <c r="J16" s="122">
        <f>+COUNTIF(MER_Holstein!$Y$11:$Y$60,COD_FIN!B16)</f>
        <v>5</v>
      </c>
      <c r="K16" s="118">
        <f>+I16+J16</f>
        <v>8</v>
      </c>
      <c r="L16" s="32">
        <f>+COUNTIF(PROD_Jersey!$M$11:$M$60,COD_FIN!B16)</f>
        <v>1</v>
      </c>
      <c r="M16" s="32">
        <f>+COUNTIF(MER_Jersey!$Y$11:$Y$60,COD_FIN!B16)</f>
        <v>6</v>
      </c>
      <c r="N16" s="118">
        <f>+L16+M16</f>
        <v>7</v>
      </c>
      <c r="O16" s="32">
        <f>+SUM(I16:J16,L16:M16)</f>
        <v>15</v>
      </c>
    </row>
    <row r="17" spans="1:15" ht="14.25" hidden="1" x14ac:dyDescent="0.3">
      <c r="A17" s="263"/>
      <c r="B17" s="31" t="s">
        <v>259</v>
      </c>
      <c r="C17" s="114">
        <v>570001</v>
      </c>
      <c r="D17" s="260" t="s">
        <v>309</v>
      </c>
      <c r="E17" s="260" t="s">
        <v>310</v>
      </c>
      <c r="F17" s="31">
        <v>2019</v>
      </c>
      <c r="G17" s="31">
        <v>7</v>
      </c>
      <c r="I17" s="122">
        <f>+COUNTIF(PROD_Holstein!$L$11:$L$60,COD_FIN!B17)</f>
        <v>0</v>
      </c>
      <c r="J17" s="122">
        <f>+COUNTIF(MER_Holstein!$Y$11:$Y$60,COD_FIN!B17)</f>
        <v>0</v>
      </c>
      <c r="K17" s="118">
        <f>+I17+J17</f>
        <v>0</v>
      </c>
      <c r="L17" s="32">
        <f>+COUNTIF(PROD_Jersey!$M$11:$M$60,COD_FIN!B17)</f>
        <v>0</v>
      </c>
      <c r="M17" s="32">
        <f>+COUNTIF(MER_Jersey!$Y$11:$Y$60,COD_FIN!B17)</f>
        <v>0</v>
      </c>
      <c r="N17" s="118">
        <f>+L17+M17</f>
        <v>0</v>
      </c>
      <c r="O17" s="32">
        <f>+SUM(I17:J17,L17:M17)</f>
        <v>0</v>
      </c>
    </row>
    <row r="18" spans="1:15" ht="14.25" hidden="1" x14ac:dyDescent="0.3">
      <c r="A18" s="263"/>
      <c r="B18" s="31" t="s">
        <v>337</v>
      </c>
      <c r="C18" s="114">
        <v>650001</v>
      </c>
      <c r="D18" s="260" t="s">
        <v>356</v>
      </c>
      <c r="E18" s="260" t="s">
        <v>423</v>
      </c>
      <c r="F18" s="31">
        <v>2021</v>
      </c>
      <c r="G18" s="31">
        <v>8</v>
      </c>
      <c r="I18" s="122">
        <f>+COUNTIF(PROD_Holstein!$L$11:$L$60,COD_FIN!B18)</f>
        <v>1</v>
      </c>
      <c r="J18" s="122">
        <f>+COUNTIF(MER_Holstein!$Y$11:$Y$60,COD_FIN!B18)</f>
        <v>0</v>
      </c>
      <c r="K18" s="118">
        <f>+I18+J18</f>
        <v>1</v>
      </c>
      <c r="L18" s="266"/>
      <c r="M18" s="266"/>
      <c r="N18" s="265"/>
      <c r="O18" s="32">
        <f>+SUM(I18:J18,L18:M18)</f>
        <v>1</v>
      </c>
    </row>
    <row r="19" spans="1:15" ht="14.25" hidden="1" x14ac:dyDescent="0.3">
      <c r="A19" s="263"/>
      <c r="B19" s="31" t="s">
        <v>337</v>
      </c>
      <c r="C19" s="114">
        <v>650003</v>
      </c>
      <c r="D19" s="260" t="s">
        <v>355</v>
      </c>
      <c r="E19" s="260" t="s">
        <v>423</v>
      </c>
      <c r="F19" s="31">
        <v>2021</v>
      </c>
      <c r="G19" s="31">
        <v>8</v>
      </c>
      <c r="I19" s="264"/>
      <c r="J19" s="264"/>
      <c r="K19" s="265"/>
      <c r="L19" s="32">
        <f>+COUNTIF(PROD_Jersey!$M$11:$M$60,COD_FIN!B19)</f>
        <v>2</v>
      </c>
      <c r="M19" s="32">
        <f>+COUNTIF(MER_Jersey!$Y$11:$Y$60,COD_FIN!B19)</f>
        <v>2</v>
      </c>
      <c r="N19" s="118">
        <f>+L19+M19</f>
        <v>4</v>
      </c>
      <c r="O19" s="32">
        <f>+SUM(I19:J19,L19:M19)</f>
        <v>4</v>
      </c>
    </row>
    <row r="20" spans="1:15" ht="14.25" hidden="1" x14ac:dyDescent="0.3">
      <c r="A20" s="263"/>
      <c r="B20" s="31" t="s">
        <v>143</v>
      </c>
      <c r="C20" s="114">
        <v>760001</v>
      </c>
      <c r="D20" s="260" t="s">
        <v>141</v>
      </c>
      <c r="E20" s="260" t="s">
        <v>142</v>
      </c>
      <c r="F20" s="271">
        <v>2021</v>
      </c>
      <c r="G20" s="271">
        <v>8</v>
      </c>
      <c r="I20" s="122">
        <f>+COUNTIF(PROD_Holstein!$L$11:$L$60,COD_FIN!B20)</f>
        <v>0</v>
      </c>
      <c r="J20" s="122">
        <f>+COUNTIF(MER_Holstein!$Y$11:$Y$60,COD_FIN!B20)</f>
        <v>0</v>
      </c>
      <c r="K20" s="118">
        <f>+I20+J20</f>
        <v>0</v>
      </c>
      <c r="L20" s="32">
        <f>+COUNTIF(PROD_Jersey!$M$11:$M$60,COD_FIN!B20)</f>
        <v>0</v>
      </c>
      <c r="M20" s="32">
        <f>+COUNTIF(MER_Jersey!$Y$11:$Y$60,COD_FIN!B20)</f>
        <v>0</v>
      </c>
      <c r="N20" s="118">
        <f>+L20+M20</f>
        <v>0</v>
      </c>
      <c r="O20" s="32">
        <f>+SUM(I20:J20,L20:M20)</f>
        <v>0</v>
      </c>
    </row>
    <row r="21" spans="1:15" ht="14.25" hidden="1" x14ac:dyDescent="0.3">
      <c r="A21" s="263"/>
      <c r="B21" s="31" t="s">
        <v>52</v>
      </c>
      <c r="C21" s="114">
        <v>990001</v>
      </c>
      <c r="D21" s="260" t="s">
        <v>215</v>
      </c>
      <c r="E21" s="260" t="s">
        <v>216</v>
      </c>
      <c r="F21" s="31">
        <v>2021</v>
      </c>
      <c r="G21" s="31">
        <v>8</v>
      </c>
      <c r="I21" s="122">
        <f>+COUNTIF(PROD_Holstein!$L$11:$L$60,COD_FIN!B21)</f>
        <v>0</v>
      </c>
      <c r="J21" s="122">
        <f>+COUNTIF(MER_Holstein!$Y$11:$Y$60,COD_FIN!B21)</f>
        <v>0</v>
      </c>
      <c r="K21" s="118">
        <f>+I21+J21</f>
        <v>0</v>
      </c>
      <c r="L21" s="32">
        <f>+COUNTIF(PROD_Jersey!$M$11:$M$60,COD_FIN!B21)</f>
        <v>0</v>
      </c>
      <c r="M21" s="32">
        <f>+COUNTIF(MER_Jersey!$Y$11:$Y$60,COD_FIN!B21)</f>
        <v>0</v>
      </c>
      <c r="N21" s="118">
        <f>+L21+M21</f>
        <v>0</v>
      </c>
      <c r="O21" s="32">
        <f>+SUM(I21:J21,L21:M21)</f>
        <v>0</v>
      </c>
    </row>
    <row r="22" spans="1:15" ht="14.25" hidden="1" x14ac:dyDescent="0.3">
      <c r="A22" s="263"/>
      <c r="B22" s="31" t="s">
        <v>338</v>
      </c>
      <c r="C22" s="114">
        <v>1040001</v>
      </c>
      <c r="D22" s="260" t="s">
        <v>339</v>
      </c>
      <c r="E22" s="260" t="s">
        <v>340</v>
      </c>
      <c r="F22" s="31">
        <v>2019</v>
      </c>
      <c r="G22" s="31">
        <v>1</v>
      </c>
      <c r="I22" s="122">
        <f>+COUNTIF(PROD_Holstein!$L$11:$L$60,COD_FIN!B22)</f>
        <v>0</v>
      </c>
      <c r="J22" s="122">
        <f>+COUNTIF(MER_Holstein!$Y$11:$Y$60,COD_FIN!B22)</f>
        <v>0</v>
      </c>
      <c r="K22" s="118">
        <f>+I22+J22</f>
        <v>0</v>
      </c>
      <c r="L22" s="32">
        <f>+COUNTIF(PROD_Jersey!$M$11:$M$60,COD_FIN!B22)</f>
        <v>0</v>
      </c>
      <c r="M22" s="32">
        <f>+COUNTIF(MER_Jersey!$Y$11:$Y$60,COD_FIN!B22)</f>
        <v>0</v>
      </c>
      <c r="N22" s="118">
        <f>+L22+M22</f>
        <v>0</v>
      </c>
      <c r="O22" s="32">
        <f>+SUM(I22:J22,L22:M22)</f>
        <v>0</v>
      </c>
    </row>
    <row r="23" spans="1:15" ht="14.25" hidden="1" x14ac:dyDescent="0.3">
      <c r="A23" s="263"/>
      <c r="B23" s="31" t="s">
        <v>250</v>
      </c>
      <c r="C23" s="114">
        <v>1100001</v>
      </c>
      <c r="D23" s="260" t="s">
        <v>234</v>
      </c>
      <c r="E23" s="260" t="s">
        <v>235</v>
      </c>
      <c r="F23" s="31">
        <v>2019</v>
      </c>
      <c r="G23" s="31">
        <v>4</v>
      </c>
      <c r="I23" s="122">
        <f>+COUNTIF(PROD_Holstein!$L$11:$L$60,COD_FIN!B23)</f>
        <v>0</v>
      </c>
      <c r="J23" s="122">
        <f>+COUNTIF(MER_Holstein!$Y$11:$Y$60,COD_FIN!B23)</f>
        <v>0</v>
      </c>
      <c r="K23" s="118">
        <f>+I23+J23</f>
        <v>0</v>
      </c>
      <c r="L23" s="32">
        <f>+COUNTIF(PROD_Jersey!$M$11:$M$60,COD_FIN!B23)</f>
        <v>0</v>
      </c>
      <c r="M23" s="32">
        <f>+COUNTIF(MER_Jersey!$Y$11:$Y$60,COD_FIN!B23)</f>
        <v>0</v>
      </c>
      <c r="N23" s="118">
        <f>+L23+M23</f>
        <v>0</v>
      </c>
      <c r="O23" s="32">
        <f>+SUM(I23:J23,L23:M23)</f>
        <v>0</v>
      </c>
    </row>
    <row r="24" spans="1:15" ht="14.25" hidden="1" x14ac:dyDescent="0.3">
      <c r="A24" s="263"/>
      <c r="B24" s="31" t="s">
        <v>51</v>
      </c>
      <c r="C24" s="114">
        <v>1100002</v>
      </c>
      <c r="D24" s="260" t="s">
        <v>183</v>
      </c>
      <c r="E24" s="260" t="s">
        <v>184</v>
      </c>
      <c r="F24" s="31">
        <v>2017</v>
      </c>
      <c r="G24" s="31">
        <v>7</v>
      </c>
      <c r="I24" s="122">
        <f>+COUNTIF(PROD_Holstein!$L$11:$L$60,COD_FIN!B24)</f>
        <v>0</v>
      </c>
      <c r="J24" s="122">
        <f>+COUNTIF(MER_Holstein!$Y$11:$Y$60,COD_FIN!B24)</f>
        <v>0</v>
      </c>
      <c r="K24" s="118">
        <f>+I24+J24</f>
        <v>0</v>
      </c>
      <c r="L24" s="32">
        <f>+COUNTIF(PROD_Jersey!$M$11:$M$60,COD_FIN!B24)</f>
        <v>0</v>
      </c>
      <c r="M24" s="32">
        <f>+COUNTIF(MER_Jersey!$Y$11:$Y$60,COD_FIN!B24)</f>
        <v>0</v>
      </c>
      <c r="N24" s="118">
        <f>+L24+M24</f>
        <v>0</v>
      </c>
      <c r="O24" s="32">
        <f>+SUM(I24:J24,L24:M24)</f>
        <v>0</v>
      </c>
    </row>
    <row r="25" spans="1:15" ht="14.25" hidden="1" x14ac:dyDescent="0.3">
      <c r="A25" s="263"/>
      <c r="B25" s="31" t="s">
        <v>139</v>
      </c>
      <c r="C25" s="114">
        <v>1130001</v>
      </c>
      <c r="D25" s="260" t="s">
        <v>186</v>
      </c>
      <c r="E25" s="260" t="s">
        <v>187</v>
      </c>
      <c r="F25" s="31">
        <v>2019</v>
      </c>
      <c r="G25" s="31">
        <v>6</v>
      </c>
      <c r="I25" s="122">
        <f>+COUNTIF(PROD_Holstein!$L$11:$L$60,COD_FIN!B25)</f>
        <v>0</v>
      </c>
      <c r="J25" s="122">
        <f>+COUNTIF(MER_Holstein!$Y$11:$Y$60,COD_FIN!B25)</f>
        <v>0</v>
      </c>
      <c r="K25" s="118">
        <f>+I25+J25</f>
        <v>0</v>
      </c>
      <c r="L25" s="32">
        <f>+COUNTIF(PROD_Jersey!$M$11:$M$60,COD_FIN!B25)</f>
        <v>0</v>
      </c>
      <c r="M25" s="32">
        <f>+COUNTIF(MER_Jersey!$Y$11:$Y$60,COD_FIN!B25)</f>
        <v>0</v>
      </c>
      <c r="N25" s="118">
        <f>+L25+M25</f>
        <v>0</v>
      </c>
      <c r="O25" s="32">
        <f>+SUM(I25:J25,L25:M25)</f>
        <v>0</v>
      </c>
    </row>
    <row r="26" spans="1:15" ht="14.25" hidden="1" x14ac:dyDescent="0.3">
      <c r="A26" s="263"/>
      <c r="B26" s="31" t="s">
        <v>50</v>
      </c>
      <c r="C26" s="114">
        <v>1260001</v>
      </c>
      <c r="D26" s="260" t="s">
        <v>188</v>
      </c>
      <c r="E26" s="260" t="s">
        <v>189</v>
      </c>
      <c r="F26" s="31">
        <v>2021</v>
      </c>
      <c r="G26" s="31">
        <v>8</v>
      </c>
      <c r="I26" s="122">
        <f>+COUNTIF(PROD_Holstein!$L$11:$L$60,COD_FIN!B26)</f>
        <v>0</v>
      </c>
      <c r="J26" s="122">
        <f>+COUNTIF(MER_Holstein!$Y$11:$Y$60,COD_FIN!B26)</f>
        <v>0</v>
      </c>
      <c r="K26" s="118">
        <f>+I26+J26</f>
        <v>0</v>
      </c>
      <c r="L26" s="32">
        <f>+COUNTIF(PROD_Jersey!$M$11:$M$60,COD_FIN!B26)</f>
        <v>0</v>
      </c>
      <c r="M26" s="32">
        <f>+COUNTIF(MER_Jersey!$Y$11:$Y$60,COD_FIN!B26)</f>
        <v>0</v>
      </c>
      <c r="N26" s="118">
        <f>+L26+M26</f>
        <v>0</v>
      </c>
      <c r="O26" s="32">
        <f>+SUM(I26:J26,L26:M26)</f>
        <v>0</v>
      </c>
    </row>
    <row r="27" spans="1:15" ht="14.25" hidden="1" x14ac:dyDescent="0.3">
      <c r="A27" s="263"/>
      <c r="B27" s="31" t="s">
        <v>297</v>
      </c>
      <c r="C27" s="114">
        <v>1640001</v>
      </c>
      <c r="D27" s="260" t="s">
        <v>295</v>
      </c>
      <c r="E27" s="260" t="s">
        <v>296</v>
      </c>
      <c r="F27" s="31">
        <v>2021</v>
      </c>
      <c r="G27" s="31">
        <v>4</v>
      </c>
      <c r="I27" s="122">
        <f>+COUNTIF(PROD_Holstein!$L$11:$L$60,COD_FIN!B27)</f>
        <v>0</v>
      </c>
      <c r="J27" s="122">
        <f>+COUNTIF(MER_Holstein!$Y$11:$Y$60,COD_FIN!B27)</f>
        <v>0</v>
      </c>
      <c r="K27" s="118">
        <f>+I27+J27</f>
        <v>0</v>
      </c>
      <c r="L27" s="32">
        <f>+COUNTIF(PROD_Jersey!$M$11:$M$60,COD_FIN!B27)</f>
        <v>0</v>
      </c>
      <c r="M27" s="32">
        <f>+COUNTIF(MER_Jersey!$Y$11:$Y$60,COD_FIN!B27)</f>
        <v>0</v>
      </c>
      <c r="N27" s="118">
        <f>+L27+M27</f>
        <v>0</v>
      </c>
      <c r="O27" s="32">
        <f>+SUM(I27:J27,L27:M27)</f>
        <v>0</v>
      </c>
    </row>
    <row r="28" spans="1:15" ht="14.25" hidden="1" x14ac:dyDescent="0.3">
      <c r="A28" s="263"/>
      <c r="B28" s="31" t="s">
        <v>319</v>
      </c>
      <c r="C28" s="114">
        <v>1710003</v>
      </c>
      <c r="D28" s="260" t="s">
        <v>317</v>
      </c>
      <c r="E28" s="260" t="s">
        <v>318</v>
      </c>
      <c r="F28" s="31">
        <v>2019</v>
      </c>
      <c r="G28" s="31">
        <v>11</v>
      </c>
      <c r="I28" s="122">
        <f>+COUNTIF(PROD_Holstein!$L$11:$L$60,COD_FIN!B28)</f>
        <v>0</v>
      </c>
      <c r="J28" s="122">
        <f>+COUNTIF(MER_Holstein!$Y$11:$Y$60,COD_FIN!B28)</f>
        <v>0</v>
      </c>
      <c r="K28" s="118">
        <f>+I28+J28</f>
        <v>0</v>
      </c>
      <c r="L28" s="32">
        <f>+COUNTIF(PROD_Jersey!$M$11:$M$60,COD_FIN!B28)</f>
        <v>0</v>
      </c>
      <c r="M28" s="32">
        <f>+COUNTIF(MER_Jersey!$Y$11:$Y$60,COD_FIN!B28)</f>
        <v>0</v>
      </c>
      <c r="N28" s="118">
        <f>+L28+M28</f>
        <v>0</v>
      </c>
      <c r="O28" s="32">
        <f>+SUM(I28:J28,L28:M28)</f>
        <v>0</v>
      </c>
    </row>
    <row r="29" spans="1:15" ht="14.25" hidden="1" x14ac:dyDescent="0.3">
      <c r="A29" s="263"/>
      <c r="B29" s="31" t="s">
        <v>140</v>
      </c>
      <c r="C29" s="114">
        <v>1800001</v>
      </c>
      <c r="D29" s="260" t="s">
        <v>190</v>
      </c>
      <c r="E29" s="260" t="s">
        <v>191</v>
      </c>
      <c r="F29" s="31">
        <v>2018</v>
      </c>
      <c r="G29" s="31">
        <v>8</v>
      </c>
      <c r="I29" s="122">
        <f>+COUNTIF(PROD_Holstein!$L$11:$L$60,COD_FIN!B29)</f>
        <v>0</v>
      </c>
      <c r="J29" s="122">
        <f>+COUNTIF(MER_Holstein!$Y$11:$Y$60,COD_FIN!B29)</f>
        <v>0</v>
      </c>
      <c r="K29" s="118">
        <f>+I29+J29</f>
        <v>0</v>
      </c>
      <c r="L29" s="32">
        <f>+COUNTIF(PROD_Jersey!$M$11:$M$60,COD_FIN!B29)</f>
        <v>0</v>
      </c>
      <c r="M29" s="32">
        <f>+COUNTIF(MER_Jersey!$Y$11:$Y$60,COD_FIN!B29)</f>
        <v>0</v>
      </c>
      <c r="N29" s="118">
        <f>+L29+M29</f>
        <v>0</v>
      </c>
      <c r="O29" s="32">
        <f>+SUM(I29:J29,L29:M29)</f>
        <v>0</v>
      </c>
    </row>
    <row r="30" spans="1:15" hidden="1" x14ac:dyDescent="0.3">
      <c r="A30" s="259"/>
      <c r="B30" s="31" t="s">
        <v>221</v>
      </c>
      <c r="C30" s="114">
        <v>1890020</v>
      </c>
      <c r="D30" s="260" t="s">
        <v>176</v>
      </c>
      <c r="E30" s="260" t="s">
        <v>420</v>
      </c>
      <c r="F30" s="31">
        <v>2021</v>
      </c>
      <c r="G30" s="31">
        <v>7</v>
      </c>
      <c r="I30" s="122">
        <f>+COUNTIF(PROD_Holstein!$L$11:$L$60,COD_FIN!B30)</f>
        <v>0</v>
      </c>
      <c r="J30" s="122">
        <f>+COUNTIF(MER_Holstein!$Y$11:$Y$60,COD_FIN!B30)</f>
        <v>0</v>
      </c>
      <c r="K30" s="118">
        <f>+I30+J30</f>
        <v>0</v>
      </c>
      <c r="L30" s="32">
        <f>+COUNTIF(PROD_Jersey!$M$11:$M$60,COD_FIN!B30)</f>
        <v>6</v>
      </c>
      <c r="M30" s="32">
        <f>+COUNTIF(MER_Jersey!$Y$11:$Y$60,COD_FIN!B30)</f>
        <v>7</v>
      </c>
      <c r="N30" s="118">
        <f>+L30+M30</f>
        <v>13</v>
      </c>
      <c r="O30" s="32">
        <f>+SUM(I30:J30,L30:M30)</f>
        <v>13</v>
      </c>
    </row>
    <row r="31" spans="1:15" ht="14.25" hidden="1" x14ac:dyDescent="0.3">
      <c r="A31" s="263"/>
      <c r="B31" s="31" t="s">
        <v>86</v>
      </c>
      <c r="C31" s="114">
        <v>1890027</v>
      </c>
      <c r="D31" s="260" t="s">
        <v>194</v>
      </c>
      <c r="E31" s="260" t="s">
        <v>195</v>
      </c>
      <c r="F31" s="31">
        <v>2018</v>
      </c>
      <c r="G31" s="31">
        <v>6</v>
      </c>
      <c r="I31" s="122">
        <f>+COUNTIF(PROD_Holstein!$L$11:$L$60,COD_FIN!B31)</f>
        <v>0</v>
      </c>
      <c r="J31" s="122">
        <f>+COUNTIF(MER_Holstein!$Y$11:$Y$60,COD_FIN!B31)</f>
        <v>0</v>
      </c>
      <c r="K31" s="118">
        <f>+I31+J31</f>
        <v>0</v>
      </c>
      <c r="L31" s="32">
        <f>+COUNTIF(PROD_Jersey!$M$11:$M$60,COD_FIN!B31)</f>
        <v>0</v>
      </c>
      <c r="M31" s="32">
        <f>+COUNTIF(MER_Jersey!$Y$11:$Y$60,COD_FIN!B31)</f>
        <v>0</v>
      </c>
      <c r="N31" s="118">
        <f>+L31+M31</f>
        <v>0</v>
      </c>
      <c r="O31" s="32">
        <f>+SUM(I31:J31,L31:M31)</f>
        <v>0</v>
      </c>
    </row>
    <row r="32" spans="1:15" ht="14.25" hidden="1" x14ac:dyDescent="0.3">
      <c r="A32" s="263"/>
      <c r="B32" s="31" t="s">
        <v>402</v>
      </c>
      <c r="C32" s="114">
        <v>1890031</v>
      </c>
      <c r="D32" s="260" t="s">
        <v>403</v>
      </c>
      <c r="E32" s="260" t="s">
        <v>404</v>
      </c>
      <c r="F32" s="31">
        <v>2021</v>
      </c>
      <c r="G32" s="31">
        <v>2</v>
      </c>
      <c r="I32" s="122">
        <f>+COUNTIF(PROD_Holstein!$L$11:$L$60,COD_FIN!B32)</f>
        <v>0</v>
      </c>
      <c r="J32" s="122">
        <f>+COUNTIF(MER_Holstein!$Y$11:$Y$60,COD_FIN!B32)</f>
        <v>0</v>
      </c>
      <c r="K32" s="118">
        <f>+I32+J32</f>
        <v>0</v>
      </c>
      <c r="L32" s="32">
        <f>+COUNTIF(PROD_Jersey!$M$11:$M$60,COD_FIN!B32)</f>
        <v>0</v>
      </c>
      <c r="M32" s="32">
        <f>+COUNTIF(MER_Jersey!$Y$11:$Y$60,COD_FIN!B32)</f>
        <v>0</v>
      </c>
      <c r="N32" s="118">
        <f>+L32+M32</f>
        <v>0</v>
      </c>
      <c r="O32" s="32">
        <f>+SUM(I32:J32,L32:M32)</f>
        <v>0</v>
      </c>
    </row>
    <row r="33" spans="1:15" ht="14.25" hidden="1" x14ac:dyDescent="0.3">
      <c r="A33" s="263"/>
      <c r="B33" s="31" t="s">
        <v>328</v>
      </c>
      <c r="C33" s="114">
        <v>1910015</v>
      </c>
      <c r="D33" s="260" t="s">
        <v>320</v>
      </c>
      <c r="E33" s="260" t="s">
        <v>321</v>
      </c>
      <c r="F33" s="31">
        <v>2021</v>
      </c>
      <c r="G33" s="31">
        <v>7</v>
      </c>
      <c r="I33" s="122">
        <f>+COUNTIF(PROD_Holstein!$L$11:$L$60,COD_FIN!B33)</f>
        <v>0</v>
      </c>
      <c r="J33" s="122">
        <f>+COUNTIF(MER_Holstein!$Y$11:$Y$60,COD_FIN!B33)</f>
        <v>0</v>
      </c>
      <c r="K33" s="118">
        <f>+I33+J33</f>
        <v>0</v>
      </c>
      <c r="L33" s="32">
        <f>+COUNTIF(PROD_Jersey!$M$11:$M$60,COD_FIN!B33)</f>
        <v>0</v>
      </c>
      <c r="M33" s="32">
        <f>+COUNTIF(MER_Jersey!$Y$11:$Y$60,COD_FIN!B33)</f>
        <v>0</v>
      </c>
      <c r="N33" s="118">
        <f>+L33+M33</f>
        <v>0</v>
      </c>
      <c r="O33" s="32">
        <f>+SUM(I33:J33,L33:M33)</f>
        <v>0</v>
      </c>
    </row>
    <row r="34" spans="1:15" ht="14.25" hidden="1" x14ac:dyDescent="0.3">
      <c r="A34" s="263"/>
      <c r="B34" s="31" t="s">
        <v>291</v>
      </c>
      <c r="C34" s="114">
        <v>1910017</v>
      </c>
      <c r="D34" s="260" t="s">
        <v>290</v>
      </c>
      <c r="E34" s="260" t="s">
        <v>341</v>
      </c>
      <c r="F34" s="31">
        <v>2018</v>
      </c>
      <c r="G34" s="31">
        <v>12</v>
      </c>
      <c r="I34" s="122">
        <f>+COUNTIF(PROD_Holstein!$L$11:$L$60,COD_FIN!B34)</f>
        <v>0</v>
      </c>
      <c r="J34" s="122">
        <f>+COUNTIF(MER_Holstein!$Y$11:$Y$60,COD_FIN!B34)</f>
        <v>0</v>
      </c>
      <c r="K34" s="118">
        <f>+I34+J34</f>
        <v>0</v>
      </c>
      <c r="L34" s="32">
        <f>+COUNTIF(PROD_Jersey!$M$11:$M$60,COD_FIN!B34)</f>
        <v>0</v>
      </c>
      <c r="M34" s="32">
        <f>+COUNTIF(MER_Jersey!$Y$11:$Y$60,COD_FIN!B34)</f>
        <v>0</v>
      </c>
      <c r="N34" s="118">
        <f>+L34+M34</f>
        <v>0</v>
      </c>
      <c r="O34" s="32">
        <f>+SUM(I34:J34,L34:M34)</f>
        <v>0</v>
      </c>
    </row>
    <row r="35" spans="1:15" hidden="1" x14ac:dyDescent="0.3">
      <c r="A35" s="259"/>
      <c r="B35" s="31" t="s">
        <v>376</v>
      </c>
      <c r="C35" s="114">
        <v>1910044</v>
      </c>
      <c r="D35" s="260" t="s">
        <v>377</v>
      </c>
      <c r="E35" s="260" t="s">
        <v>378</v>
      </c>
      <c r="F35" s="31">
        <v>2021</v>
      </c>
      <c r="G35" s="31">
        <v>8</v>
      </c>
      <c r="I35" s="122">
        <f>+COUNTIF(PROD_Holstein!$L$11:$L$60,COD_FIN!B35)</f>
        <v>0</v>
      </c>
      <c r="J35" s="122">
        <f>+COUNTIF(MER_Holstein!$Y$11:$Y$60,COD_FIN!B35)</f>
        <v>0</v>
      </c>
      <c r="K35" s="118">
        <f>+I35+J35</f>
        <v>0</v>
      </c>
      <c r="L35" s="32">
        <f>+COUNTIF(PROD_Jersey!$M$11:$M$60,COD_FIN!B35)</f>
        <v>1</v>
      </c>
      <c r="M35" s="32">
        <f>+COUNTIF(MER_Jersey!$Y$11:$Y$60,COD_FIN!B35)</f>
        <v>0</v>
      </c>
      <c r="N35" s="118">
        <f>+L35+M35</f>
        <v>1</v>
      </c>
      <c r="O35" s="32">
        <f>+SUM(I35:J35,L35:M35)</f>
        <v>1</v>
      </c>
    </row>
    <row r="36" spans="1:15" ht="14.25" hidden="1" x14ac:dyDescent="0.3">
      <c r="A36" s="263"/>
      <c r="B36" s="31" t="s">
        <v>49</v>
      </c>
      <c r="C36" s="114">
        <v>1960026</v>
      </c>
      <c r="D36" s="260" t="s">
        <v>240</v>
      </c>
      <c r="E36" s="260" t="s">
        <v>241</v>
      </c>
      <c r="F36" s="31">
        <v>2020</v>
      </c>
      <c r="G36" s="31">
        <v>1</v>
      </c>
      <c r="I36" s="122">
        <f>+COUNTIF(PROD_Holstein!$L$11:$L$60,COD_FIN!B36)</f>
        <v>0</v>
      </c>
      <c r="J36" s="122">
        <f>+COUNTIF(MER_Holstein!$Y$11:$Y$60,COD_FIN!B36)</f>
        <v>0</v>
      </c>
      <c r="K36" s="118">
        <f>+I36+J36</f>
        <v>0</v>
      </c>
      <c r="L36" s="32">
        <f>+COUNTIF(PROD_Jersey!$M$11:$M$60,COD_FIN!B36)</f>
        <v>0</v>
      </c>
      <c r="M36" s="32">
        <f>+COUNTIF(MER_Jersey!$Y$11:$Y$60,COD_FIN!B36)</f>
        <v>0</v>
      </c>
      <c r="N36" s="118">
        <f>+L36+M36</f>
        <v>0</v>
      </c>
      <c r="O36" s="32">
        <f>+SUM(I36:J36,L36:M36)</f>
        <v>0</v>
      </c>
    </row>
    <row r="37" spans="1:15" ht="14.25" hidden="1" x14ac:dyDescent="0.3">
      <c r="A37" s="263"/>
      <c r="B37" s="31" t="s">
        <v>63</v>
      </c>
      <c r="C37" s="114">
        <v>1960035</v>
      </c>
      <c r="D37" s="260" t="s">
        <v>198</v>
      </c>
      <c r="E37" s="260" t="s">
        <v>199</v>
      </c>
      <c r="F37" s="31">
        <v>2019</v>
      </c>
      <c r="G37" s="31">
        <v>10</v>
      </c>
      <c r="I37" s="122">
        <f>+COUNTIF(PROD_Holstein!$L$11:$L$60,COD_FIN!B37)</f>
        <v>0</v>
      </c>
      <c r="J37" s="122">
        <f>+COUNTIF(MER_Holstein!$Y$11:$Y$60,COD_FIN!B37)</f>
        <v>0</v>
      </c>
      <c r="K37" s="118">
        <f>+I37+J37</f>
        <v>0</v>
      </c>
      <c r="L37" s="32">
        <f>+COUNTIF(PROD_Jersey!$M$11:$M$60,COD_FIN!B37)</f>
        <v>0</v>
      </c>
      <c r="M37" s="32">
        <f>+COUNTIF(MER_Jersey!$Y$11:$Y$60,COD_FIN!B37)</f>
        <v>0</v>
      </c>
      <c r="N37" s="118">
        <f>+L37+M37</f>
        <v>0</v>
      </c>
      <c r="O37" s="32">
        <f>+SUM(I37:J37,L37:M37)</f>
        <v>0</v>
      </c>
    </row>
    <row r="38" spans="1:15" hidden="1" x14ac:dyDescent="0.3">
      <c r="A38" s="259"/>
      <c r="B38" s="31" t="s">
        <v>220</v>
      </c>
      <c r="C38" s="114">
        <v>1960037</v>
      </c>
      <c r="D38" s="260" t="s">
        <v>204</v>
      </c>
      <c r="E38" s="260" t="s">
        <v>205</v>
      </c>
      <c r="F38" s="31">
        <v>2021</v>
      </c>
      <c r="G38" s="31">
        <v>7</v>
      </c>
      <c r="I38" s="122">
        <f>+COUNTIF(PROD_Holstein!$L$11:$L$60,COD_FIN!B38)</f>
        <v>0</v>
      </c>
      <c r="J38" s="122">
        <f>+COUNTIF(MER_Holstein!$Y$11:$Y$60,COD_FIN!B38)</f>
        <v>0</v>
      </c>
      <c r="K38" s="118">
        <f>+I38+J38</f>
        <v>0</v>
      </c>
      <c r="L38" s="32">
        <f>+COUNTIF(PROD_Jersey!$M$11:$M$60,COD_FIN!B38)</f>
        <v>0</v>
      </c>
      <c r="M38" s="32">
        <f>+COUNTIF(MER_Jersey!$Y$11:$Y$60,COD_FIN!B38)</f>
        <v>0</v>
      </c>
      <c r="N38" s="118">
        <f>+L38+M38</f>
        <v>0</v>
      </c>
      <c r="O38" s="32">
        <f>+SUM(I38:J38,L38:M38)</f>
        <v>0</v>
      </c>
    </row>
    <row r="39" spans="1:15" ht="14.25" hidden="1" x14ac:dyDescent="0.3">
      <c r="A39" s="263"/>
      <c r="B39" s="31" t="s">
        <v>218</v>
      </c>
      <c r="C39" s="114">
        <v>1960040</v>
      </c>
      <c r="D39" s="260" t="s">
        <v>200</v>
      </c>
      <c r="E39" s="260" t="s">
        <v>200</v>
      </c>
      <c r="F39" s="31">
        <v>2021</v>
      </c>
      <c r="G39" s="31">
        <v>8</v>
      </c>
      <c r="I39" s="122">
        <f>+COUNTIF(PROD_Holstein!$L$11:$L$60,COD_FIN!B39)</f>
        <v>0</v>
      </c>
      <c r="J39" s="122">
        <f>+COUNTIF(MER_Holstein!$Y$11:$Y$60,COD_FIN!B39)</f>
        <v>0</v>
      </c>
      <c r="K39" s="118">
        <f>+I39+J39</f>
        <v>0</v>
      </c>
      <c r="L39" s="32">
        <f>+COUNTIF(PROD_Jersey!$M$11:$M$60,COD_FIN!B39)</f>
        <v>2</v>
      </c>
      <c r="M39" s="32">
        <f>+COUNTIF(MER_Jersey!$Y$11:$Y$60,COD_FIN!B39)</f>
        <v>11</v>
      </c>
      <c r="N39" s="118">
        <f>+L39+M39</f>
        <v>13</v>
      </c>
      <c r="O39" s="32">
        <f>+SUM(I39:J39,L39:M39)</f>
        <v>13</v>
      </c>
    </row>
    <row r="40" spans="1:15" ht="14.25" hidden="1" x14ac:dyDescent="0.3">
      <c r="A40" s="263"/>
      <c r="B40" s="31" t="s">
        <v>219</v>
      </c>
      <c r="C40" s="114">
        <v>2120001</v>
      </c>
      <c r="D40" s="260" t="s">
        <v>201</v>
      </c>
      <c r="E40" s="260" t="s">
        <v>201</v>
      </c>
      <c r="F40" s="31">
        <v>2018</v>
      </c>
      <c r="G40" s="31">
        <v>9</v>
      </c>
      <c r="I40" s="122">
        <f>+COUNTIF(PROD_Holstein!$L$11:$L$60,COD_FIN!B40)</f>
        <v>0</v>
      </c>
      <c r="J40" s="122">
        <f>+COUNTIF(MER_Holstein!$Y$11:$Y$60,COD_FIN!B40)</f>
        <v>0</v>
      </c>
      <c r="K40" s="118">
        <f>+I40+J40</f>
        <v>0</v>
      </c>
      <c r="L40" s="32">
        <f>+COUNTIF(PROD_Jersey!$M$11:$M$60,COD_FIN!B40)</f>
        <v>0</v>
      </c>
      <c r="M40" s="32">
        <f>+COUNTIF(MER_Jersey!$Y$11:$Y$60,COD_FIN!B40)</f>
        <v>0</v>
      </c>
      <c r="N40" s="118">
        <f>+L40+M40</f>
        <v>0</v>
      </c>
      <c r="O40" s="32">
        <f>+SUM(I40:J40,L40:M40)</f>
        <v>0</v>
      </c>
    </row>
    <row r="41" spans="1:15" ht="14.25" hidden="1" x14ac:dyDescent="0.3">
      <c r="A41" s="263"/>
      <c r="B41" s="31" t="s">
        <v>253</v>
      </c>
      <c r="C41" s="114">
        <v>2120010</v>
      </c>
      <c r="D41" s="260" t="s">
        <v>242</v>
      </c>
      <c r="E41" s="260" t="s">
        <v>242</v>
      </c>
      <c r="F41" s="31">
        <v>2021</v>
      </c>
      <c r="G41" s="31">
        <v>2</v>
      </c>
      <c r="I41" s="122">
        <f>+COUNTIF(PROD_Holstein!$L$11:$L$60,COD_FIN!B41)</f>
        <v>0</v>
      </c>
      <c r="J41" s="122">
        <f>+COUNTIF(MER_Holstein!$Y$11:$Y$60,COD_FIN!B41)</f>
        <v>0</v>
      </c>
      <c r="K41" s="118">
        <f>+I41+J41</f>
        <v>0</v>
      </c>
      <c r="L41" s="32">
        <f>+COUNTIF(PROD_Jersey!$M$11:$M$60,COD_FIN!B41)</f>
        <v>1</v>
      </c>
      <c r="M41" s="32">
        <f>+COUNTIF(MER_Jersey!$Y$11:$Y$60,COD_FIN!B41)</f>
        <v>1</v>
      </c>
      <c r="N41" s="118">
        <f>+L41+M41</f>
        <v>2</v>
      </c>
      <c r="O41" s="32">
        <f>+SUM(I41:J41,L41:M41)</f>
        <v>2</v>
      </c>
    </row>
    <row r="42" spans="1:15" hidden="1" x14ac:dyDescent="0.3">
      <c r="A42" s="259"/>
      <c r="B42" s="31" t="s">
        <v>289</v>
      </c>
      <c r="C42" s="186">
        <v>2250001</v>
      </c>
      <c r="D42" s="260" t="s">
        <v>287</v>
      </c>
      <c r="E42" s="260" t="s">
        <v>288</v>
      </c>
      <c r="F42" s="31">
        <v>2021</v>
      </c>
      <c r="G42" s="31">
        <v>8</v>
      </c>
      <c r="I42" s="122">
        <f>+COUNTIF(PROD_Holstein!$L$11:$L$60,COD_FIN!B42)</f>
        <v>0</v>
      </c>
      <c r="J42" s="122">
        <f>+COUNTIF(MER_Holstein!$Y$11:$Y$60,COD_FIN!B42)</f>
        <v>0</v>
      </c>
      <c r="K42" s="118">
        <f>+I42+J42</f>
        <v>0</v>
      </c>
      <c r="L42" s="32">
        <f>+COUNTIF(PROD_Jersey!$M$11:$M$60,COD_FIN!B42)</f>
        <v>0</v>
      </c>
      <c r="M42" s="32">
        <f>+COUNTIF(MER_Jersey!$Y$11:$Y$60,COD_FIN!B42)</f>
        <v>0</v>
      </c>
      <c r="N42" s="118">
        <f>+L42+M42</f>
        <v>0</v>
      </c>
      <c r="O42" s="32">
        <f>+SUM(I42:J42,L42:M42)</f>
        <v>0</v>
      </c>
    </row>
    <row r="43" spans="1:15" hidden="1" x14ac:dyDescent="0.3">
      <c r="A43" s="259"/>
      <c r="B43" s="31" t="s">
        <v>375</v>
      </c>
      <c r="C43" s="186">
        <v>2300009</v>
      </c>
      <c r="D43" s="260" t="s">
        <v>422</v>
      </c>
      <c r="E43" s="260" t="s">
        <v>421</v>
      </c>
      <c r="F43" s="31">
        <v>2021</v>
      </c>
      <c r="G43" s="31">
        <v>7</v>
      </c>
      <c r="I43" s="122">
        <f>+COUNTIF(PROD_Holstein!$L$11:$L$60,COD_FIN!B43)</f>
        <v>0</v>
      </c>
      <c r="J43" s="122">
        <f>+COUNTIF(MER_Holstein!$Y$11:$Y$60,COD_FIN!B43)</f>
        <v>0</v>
      </c>
      <c r="K43" s="118">
        <f>+I43+J43</f>
        <v>0</v>
      </c>
      <c r="L43" s="32">
        <f>+COUNTIF(PROD_Jersey!$M$11:$M$60,COD_FIN!B43)</f>
        <v>0</v>
      </c>
      <c r="M43" s="32">
        <f>+COUNTIF(MER_Jersey!$Y$11:$Y$60,COD_FIN!B43)</f>
        <v>0</v>
      </c>
      <c r="N43" s="118">
        <f>+L43+M43</f>
        <v>0</v>
      </c>
      <c r="O43" s="32">
        <f>+SUM(I43:J43,L43:M43)</f>
        <v>0</v>
      </c>
    </row>
    <row r="44" spans="1:15" hidden="1" x14ac:dyDescent="0.3">
      <c r="A44" s="259"/>
      <c r="B44" s="31" t="s">
        <v>299</v>
      </c>
      <c r="C44" s="186">
        <v>2330001</v>
      </c>
      <c r="D44" s="260" t="s">
        <v>298</v>
      </c>
      <c r="E44" s="260" t="s">
        <v>298</v>
      </c>
      <c r="F44" s="31">
        <v>2016</v>
      </c>
      <c r="G44" s="31">
        <v>5</v>
      </c>
      <c r="I44" s="122">
        <f>+COUNTIF(PROD_Holstein!$L$11:$L$60,COD_FIN!B44)</f>
        <v>0</v>
      </c>
      <c r="J44" s="122">
        <f>+COUNTIF(MER_Holstein!$Y$11:$Y$60,COD_FIN!B44)</f>
        <v>0</v>
      </c>
      <c r="K44" s="118">
        <f>+I44+J44</f>
        <v>0</v>
      </c>
      <c r="L44" s="32">
        <f>+COUNTIF(PROD_Jersey!$M$11:$M$60,COD_FIN!B44)</f>
        <v>0</v>
      </c>
      <c r="M44" s="32">
        <f>+COUNTIF(MER_Jersey!$Y$11:$Y$60,COD_FIN!B44)</f>
        <v>0</v>
      </c>
      <c r="N44" s="118">
        <f>+L44+M44</f>
        <v>0</v>
      </c>
      <c r="O44" s="32">
        <f>+SUM(I44:J44,L44:M44)</f>
        <v>0</v>
      </c>
    </row>
    <row r="45" spans="1:15" hidden="1" x14ac:dyDescent="0.3">
      <c r="A45" s="259"/>
      <c r="B45" s="31" t="s">
        <v>335</v>
      </c>
      <c r="C45" s="186">
        <v>2500001</v>
      </c>
      <c r="D45" s="261" t="s">
        <v>333</v>
      </c>
      <c r="E45" s="261" t="s">
        <v>334</v>
      </c>
      <c r="F45" s="31">
        <v>2021</v>
      </c>
      <c r="G45" s="31">
        <v>6</v>
      </c>
      <c r="I45" s="122">
        <f>+COUNTIF(PROD_Holstein!$L$11:$L$60,COD_FIN!B45)</f>
        <v>1</v>
      </c>
      <c r="J45" s="122">
        <f>+COUNTIF(MER_Holstein!$Y$11:$Y$60,COD_FIN!B45)</f>
        <v>0</v>
      </c>
      <c r="K45" s="118">
        <f>+I45+J45</f>
        <v>1</v>
      </c>
      <c r="L45" s="32">
        <f>+COUNTIF(PROD_Jersey!$M$11:$M$60,COD_FIN!B45)</f>
        <v>0</v>
      </c>
      <c r="M45" s="32">
        <f>+COUNTIF(MER_Jersey!$Y$11:$Y$60,COD_FIN!B45)</f>
        <v>0</v>
      </c>
      <c r="N45" s="118">
        <f>+L45+M45</f>
        <v>0</v>
      </c>
      <c r="O45" s="32">
        <f>+SUM(I45:J45,L45:M45)</f>
        <v>1</v>
      </c>
    </row>
    <row r="46" spans="1:15" hidden="1" x14ac:dyDescent="0.3">
      <c r="A46" s="259"/>
      <c r="B46" s="31" t="s">
        <v>47</v>
      </c>
      <c r="C46" s="114">
        <v>2580001</v>
      </c>
      <c r="D46" s="260" t="s">
        <v>202</v>
      </c>
      <c r="E46" s="260" t="s">
        <v>203</v>
      </c>
      <c r="F46" s="31">
        <v>2020</v>
      </c>
      <c r="G46" s="31">
        <v>1</v>
      </c>
      <c r="I46" s="122">
        <f>+COUNTIF(PROD_Holstein!$L$11:$L$60,COD_FIN!B46)</f>
        <v>0</v>
      </c>
      <c r="J46" s="122">
        <f>+COUNTIF(MER_Holstein!$Y$11:$Y$60,COD_FIN!B46)</f>
        <v>0</v>
      </c>
      <c r="K46" s="118">
        <f>+I46+J46</f>
        <v>0</v>
      </c>
      <c r="L46" s="32">
        <f>+COUNTIF(PROD_Jersey!$M$11:$M$60,COD_FIN!B46)</f>
        <v>0</v>
      </c>
      <c r="M46" s="32">
        <f>+COUNTIF(MER_Jersey!$Y$11:$Y$60,COD_FIN!B46)</f>
        <v>0</v>
      </c>
      <c r="N46" s="118">
        <f>+L46+M46</f>
        <v>0</v>
      </c>
      <c r="O46" s="32">
        <f>+SUM(I46:J46,L46:M46)</f>
        <v>0</v>
      </c>
    </row>
    <row r="47" spans="1:15" hidden="1" x14ac:dyDescent="0.3">
      <c r="A47" s="259"/>
      <c r="B47" s="31" t="s">
        <v>323</v>
      </c>
      <c r="C47" s="114">
        <v>2660001</v>
      </c>
      <c r="D47" s="260" t="s">
        <v>322</v>
      </c>
      <c r="E47" s="260" t="s">
        <v>327</v>
      </c>
      <c r="F47" s="31">
        <v>2019</v>
      </c>
      <c r="G47" s="31">
        <v>12</v>
      </c>
      <c r="I47" s="122">
        <f>+COUNTIF(PROD_Holstein!$L$11:$L$60,COD_FIN!B47)</f>
        <v>0</v>
      </c>
      <c r="J47" s="122">
        <f>+COUNTIF(MER_Holstein!$Y$11:$Y$60,COD_FIN!B47)</f>
        <v>0</v>
      </c>
      <c r="K47" s="118">
        <f>+I47+J47</f>
        <v>0</v>
      </c>
      <c r="L47" s="32">
        <f>+COUNTIF(PROD_Jersey!$M$11:$M$60,COD_FIN!B47)</f>
        <v>0</v>
      </c>
      <c r="M47" s="32">
        <f>+COUNTIF(MER_Jersey!$Y$11:$Y$60,COD_FIN!B47)</f>
        <v>0</v>
      </c>
      <c r="N47" s="118">
        <f>+L47+M47</f>
        <v>0</v>
      </c>
      <c r="O47" s="32">
        <f>+SUM(I47:J47,L47:M47)</f>
        <v>0</v>
      </c>
    </row>
    <row r="48" spans="1:15" hidden="1" x14ac:dyDescent="0.3">
      <c r="A48" s="259"/>
      <c r="B48" s="31" t="s">
        <v>294</v>
      </c>
      <c r="C48" s="114">
        <v>2750001</v>
      </c>
      <c r="D48" s="260" t="s">
        <v>292</v>
      </c>
      <c r="E48" s="260" t="s">
        <v>293</v>
      </c>
      <c r="F48" s="31">
        <v>2019</v>
      </c>
      <c r="G48" s="31">
        <v>11</v>
      </c>
      <c r="I48" s="122">
        <f>+COUNTIF(PROD_Holstein!$L$11:$L$60,COD_FIN!B48)</f>
        <v>0</v>
      </c>
      <c r="J48" s="122">
        <f>+COUNTIF(MER_Holstein!$Y$11:$Y$60,COD_FIN!B48)</f>
        <v>0</v>
      </c>
      <c r="K48" s="118">
        <f>+I48+J48</f>
        <v>0</v>
      </c>
      <c r="L48" s="32">
        <f>+COUNTIF(PROD_Jersey!$M$11:$M$60,COD_FIN!B48)</f>
        <v>0</v>
      </c>
      <c r="M48" s="32">
        <f>+COUNTIF(MER_Jersey!$Y$11:$Y$60,COD_FIN!B48)</f>
        <v>0</v>
      </c>
      <c r="N48" s="118">
        <f>+L48+M48</f>
        <v>0</v>
      </c>
      <c r="O48" s="32">
        <f>+SUM(I48:J48,L48:M48)</f>
        <v>0</v>
      </c>
    </row>
    <row r="49" spans="1:15" hidden="1" x14ac:dyDescent="0.3">
      <c r="A49" s="259"/>
      <c r="B49" s="31" t="s">
        <v>46</v>
      </c>
      <c r="C49" s="114">
        <v>2840001</v>
      </c>
      <c r="D49" s="260" t="s">
        <v>206</v>
      </c>
      <c r="E49" s="260" t="s">
        <v>207</v>
      </c>
      <c r="F49" s="31">
        <v>2021</v>
      </c>
      <c r="G49" s="31">
        <v>7</v>
      </c>
      <c r="I49" s="122">
        <f>+COUNTIF(PROD_Holstein!$L$11:$L$60,COD_FIN!B49)</f>
        <v>1</v>
      </c>
      <c r="J49" s="122">
        <f>+COUNTIF(MER_Holstein!$Y$11:$Y$60,COD_FIN!B49)</f>
        <v>7</v>
      </c>
      <c r="K49" s="118">
        <f>+I49+J49</f>
        <v>8</v>
      </c>
      <c r="L49" s="32">
        <f>+COUNTIF(PROD_Jersey!$M$11:$M$60,COD_FIN!B49)</f>
        <v>0</v>
      </c>
      <c r="M49" s="32">
        <f>+COUNTIF(MER_Jersey!$Y$11:$Y$60,COD_FIN!B49)</f>
        <v>0</v>
      </c>
      <c r="N49" s="118">
        <f>+L49+M49</f>
        <v>0</v>
      </c>
      <c r="O49" s="32">
        <f>+SUM(I49:J49,L49:M49)</f>
        <v>8</v>
      </c>
    </row>
    <row r="50" spans="1:15" hidden="1" x14ac:dyDescent="0.3">
      <c r="A50" s="259"/>
      <c r="B50" s="31" t="s">
        <v>254</v>
      </c>
      <c r="C50" s="114">
        <v>2850002</v>
      </c>
      <c r="D50" s="260" t="s">
        <v>243</v>
      </c>
      <c r="E50" s="260" t="s">
        <v>244</v>
      </c>
      <c r="F50" s="31">
        <v>2019</v>
      </c>
      <c r="G50" s="31">
        <v>12</v>
      </c>
      <c r="I50" s="122">
        <f>+COUNTIF(PROD_Holstein!$L$11:$L$60,COD_FIN!B50)</f>
        <v>0</v>
      </c>
      <c r="J50" s="122">
        <f>+COUNTIF(MER_Holstein!$Y$11:$Y$60,COD_FIN!B50)</f>
        <v>0</v>
      </c>
      <c r="K50" s="118">
        <f>+I50+J50</f>
        <v>0</v>
      </c>
      <c r="L50" s="32">
        <f>+COUNTIF(PROD_Jersey!$M$11:$M$60,COD_FIN!B50)</f>
        <v>0</v>
      </c>
      <c r="M50" s="32">
        <f>+COUNTIF(MER_Jersey!$Y$11:$Y$60,COD_FIN!B50)</f>
        <v>0</v>
      </c>
      <c r="N50" s="118">
        <f>+L50+M50</f>
        <v>0</v>
      </c>
      <c r="O50" s="32">
        <f>+SUM(I50:J50,L50:M50)</f>
        <v>0</v>
      </c>
    </row>
    <row r="51" spans="1:15" hidden="1" x14ac:dyDescent="0.3">
      <c r="A51" s="259"/>
      <c r="B51" s="31" t="s">
        <v>332</v>
      </c>
      <c r="C51" s="114">
        <v>3010001</v>
      </c>
      <c r="D51" s="260" t="s">
        <v>330</v>
      </c>
      <c r="E51" s="260" t="s">
        <v>331</v>
      </c>
      <c r="F51" s="31">
        <v>2019</v>
      </c>
      <c r="G51" s="31">
        <v>10</v>
      </c>
      <c r="I51" s="122">
        <f>+COUNTIF(PROD_Holstein!$L$11:$L$60,COD_FIN!B51)</f>
        <v>0</v>
      </c>
      <c r="J51" s="122">
        <f>+COUNTIF(MER_Holstein!$Y$11:$Y$60,COD_FIN!B51)</f>
        <v>0</v>
      </c>
      <c r="K51" s="118">
        <f>+I51+J51</f>
        <v>0</v>
      </c>
      <c r="L51" s="32">
        <f>+COUNTIF(PROD_Jersey!$M$11:$M$60,COD_FIN!B51)</f>
        <v>0</v>
      </c>
      <c r="M51" s="32">
        <f>+COUNTIF(MER_Jersey!$Y$11:$Y$60,COD_FIN!B51)</f>
        <v>0</v>
      </c>
      <c r="N51" s="118">
        <f>+L51+M51</f>
        <v>0</v>
      </c>
      <c r="O51" s="32">
        <f>+SUM(I51:J51,L51:M51)</f>
        <v>0</v>
      </c>
    </row>
    <row r="52" spans="1:15" hidden="1" x14ac:dyDescent="0.3">
      <c r="A52" s="259"/>
      <c r="B52" s="31" t="s">
        <v>255</v>
      </c>
      <c r="C52" s="114">
        <v>3040001</v>
      </c>
      <c r="D52" s="260" t="s">
        <v>208</v>
      </c>
      <c r="E52" s="260" t="s">
        <v>209</v>
      </c>
      <c r="F52" s="31">
        <v>2013</v>
      </c>
      <c r="G52" s="31">
        <v>6</v>
      </c>
      <c r="I52" s="122">
        <f>+COUNTIF(PROD_Holstein!$L$11:$L$60,COD_FIN!B52)</f>
        <v>0</v>
      </c>
      <c r="J52" s="122">
        <f>+COUNTIF(MER_Holstein!$Y$11:$Y$60,COD_FIN!B52)</f>
        <v>0</v>
      </c>
      <c r="K52" s="118">
        <f>+I52+J52</f>
        <v>0</v>
      </c>
      <c r="L52" s="32">
        <f>+COUNTIF(PROD_Jersey!$M$11:$M$60,COD_FIN!B52)</f>
        <v>0</v>
      </c>
      <c r="M52" s="32">
        <f>+COUNTIF(MER_Jersey!$Y$11:$Y$60,COD_FIN!B52)</f>
        <v>0</v>
      </c>
      <c r="N52" s="118">
        <f>+L52+M52</f>
        <v>0</v>
      </c>
      <c r="O52" s="32">
        <f>+SUM(I52:J52,L52:M52)</f>
        <v>0</v>
      </c>
    </row>
    <row r="53" spans="1:15" hidden="1" x14ac:dyDescent="0.3">
      <c r="A53" s="259"/>
      <c r="B53" s="31" t="s">
        <v>349</v>
      </c>
      <c r="C53" s="114">
        <v>3040002</v>
      </c>
      <c r="D53" s="260" t="s">
        <v>348</v>
      </c>
      <c r="E53" s="260" t="s">
        <v>209</v>
      </c>
      <c r="F53" s="31">
        <v>2018</v>
      </c>
      <c r="G53" s="31">
        <v>9</v>
      </c>
      <c r="I53" s="122">
        <f>+COUNTIF(PROD_Holstein!$L$11:$L$60,COD_FIN!B53)</f>
        <v>0</v>
      </c>
      <c r="J53" s="122">
        <f>+COUNTIF(MER_Holstein!$Y$11:$Y$60,COD_FIN!B53)</f>
        <v>0</v>
      </c>
      <c r="K53" s="118">
        <f>+I53+J53</f>
        <v>0</v>
      </c>
      <c r="L53" s="32">
        <f>+COUNTIF(PROD_Jersey!$M$11:$M$60,COD_FIN!B53)</f>
        <v>0</v>
      </c>
      <c r="M53" s="32">
        <f>+COUNTIF(MER_Jersey!$Y$11:$Y$60,COD_FIN!B53)</f>
        <v>0</v>
      </c>
      <c r="N53" s="118">
        <f>+L53+M53</f>
        <v>0</v>
      </c>
      <c r="O53" s="32">
        <f>+SUM(I53:J53,L53:M53)</f>
        <v>0</v>
      </c>
    </row>
    <row r="54" spans="1:15" hidden="1" x14ac:dyDescent="0.3">
      <c r="A54" s="259"/>
      <c r="B54" s="31" t="s">
        <v>302</v>
      </c>
      <c r="C54" s="114">
        <v>3180001</v>
      </c>
      <c r="D54" s="260" t="s">
        <v>300</v>
      </c>
      <c r="E54" s="260" t="s">
        <v>301</v>
      </c>
      <c r="F54" s="31">
        <v>2018</v>
      </c>
      <c r="G54" s="31">
        <v>8</v>
      </c>
      <c r="I54" s="122">
        <f>+COUNTIF(PROD_Holstein!$L$11:$L$60,COD_FIN!B54)</f>
        <v>0</v>
      </c>
      <c r="J54" s="122">
        <f>+COUNTIF(MER_Holstein!$Y$11:$Y$60,COD_FIN!B54)</f>
        <v>0</v>
      </c>
      <c r="K54" s="118">
        <f>+I54+J54</f>
        <v>0</v>
      </c>
      <c r="L54" s="32">
        <f>+COUNTIF(PROD_Jersey!$M$11:$M$60,COD_FIN!B54)</f>
        <v>0</v>
      </c>
      <c r="M54" s="32">
        <f>+COUNTIF(MER_Jersey!$Y$11:$Y$60,COD_FIN!B54)</f>
        <v>0</v>
      </c>
      <c r="N54" s="118">
        <f>+L54+M54</f>
        <v>0</v>
      </c>
      <c r="O54" s="32">
        <f>+SUM(I54:J54,L54:M54)</f>
        <v>0</v>
      </c>
    </row>
    <row r="55" spans="1:15" hidden="1" x14ac:dyDescent="0.3">
      <c r="A55" s="259"/>
      <c r="B55" s="31" t="s">
        <v>48</v>
      </c>
      <c r="C55" s="114">
        <v>3600001</v>
      </c>
      <c r="D55" s="260" t="s">
        <v>210</v>
      </c>
      <c r="E55" s="260" t="s">
        <v>211</v>
      </c>
      <c r="F55" s="31">
        <v>2021</v>
      </c>
      <c r="G55" s="31">
        <v>7</v>
      </c>
      <c r="I55" s="122">
        <f>+COUNTIF(PROD_Holstein!$L$11:$L$60,COD_FIN!B55)</f>
        <v>11</v>
      </c>
      <c r="J55" s="122">
        <f>+COUNTIF(MER_Holstein!$Y$11:$Y$60,COD_FIN!B55)</f>
        <v>32</v>
      </c>
      <c r="K55" s="118">
        <f>+I55+J55</f>
        <v>43</v>
      </c>
      <c r="L55" s="32">
        <f>+COUNTIF(PROD_Jersey!$M$11:$M$60,COD_FIN!B55)</f>
        <v>0</v>
      </c>
      <c r="M55" s="32">
        <f>+COUNTIF(MER_Jersey!$Y$11:$Y$60,COD_FIN!B55)</f>
        <v>0</v>
      </c>
      <c r="N55" s="118">
        <f>+L55+M55</f>
        <v>0</v>
      </c>
      <c r="O55" s="32">
        <f>+SUM(I55:J55,L55:M55)</f>
        <v>43</v>
      </c>
    </row>
    <row r="56" spans="1:15" hidden="1" x14ac:dyDescent="0.3">
      <c r="A56" s="259"/>
      <c r="B56" s="31" t="s">
        <v>256</v>
      </c>
      <c r="C56" s="114">
        <v>100970001</v>
      </c>
      <c r="D56" s="260" t="s">
        <v>228</v>
      </c>
      <c r="E56" s="260" t="s">
        <v>229</v>
      </c>
      <c r="F56" s="31">
        <v>2021</v>
      </c>
      <c r="G56" s="31">
        <v>8</v>
      </c>
      <c r="I56" s="122">
        <f>+COUNTIF(PROD_Holstein!$L$11:$L$60,COD_FIN!B56)</f>
        <v>0</v>
      </c>
      <c r="J56" s="122">
        <f>+COUNTIF(MER_Holstein!$Y$11:$Y$60,COD_FIN!B56)</f>
        <v>0</v>
      </c>
      <c r="K56" s="118">
        <f>+I56+J56</f>
        <v>0</v>
      </c>
      <c r="L56" s="32">
        <f>+COUNTIF(PROD_Jersey!$M$11:$M$60,COD_FIN!B56)</f>
        <v>0</v>
      </c>
      <c r="M56" s="32">
        <f>+COUNTIF(MER_Jersey!$Y$11:$Y$60,COD_FIN!B56)</f>
        <v>0</v>
      </c>
      <c r="N56" s="118">
        <f>+L56+M56</f>
        <v>0</v>
      </c>
      <c r="O56" s="32">
        <f>+SUM(I56:J56,L56:M56)</f>
        <v>0</v>
      </c>
    </row>
    <row r="57" spans="1:15" hidden="1" x14ac:dyDescent="0.3">
      <c r="A57" s="259"/>
      <c r="B57" s="31" t="s">
        <v>60</v>
      </c>
      <c r="C57" s="114">
        <v>102960001</v>
      </c>
      <c r="D57" s="260" t="s">
        <v>311</v>
      </c>
      <c r="E57" s="260" t="s">
        <v>312</v>
      </c>
      <c r="F57" s="31">
        <v>2021</v>
      </c>
      <c r="G57" s="31">
        <v>8</v>
      </c>
      <c r="I57" s="122">
        <f>+COUNTIF(PROD_Holstein!$L$11:$L$60,COD_FIN!B57)</f>
        <v>26</v>
      </c>
      <c r="J57" s="122">
        <f>+COUNTIF(MER_Holstein!$Y$11:$Y$60,COD_FIN!B57)</f>
        <v>1</v>
      </c>
      <c r="K57" s="118">
        <f>+I57+J57</f>
        <v>27</v>
      </c>
      <c r="L57" s="32">
        <f>+COUNTIF(PROD_Jersey!$M$11:$M$60,COD_FIN!B57)</f>
        <v>6</v>
      </c>
      <c r="M57" s="32">
        <f>+COUNTIF(MER_Jersey!$Y$11:$Y$60,COD_FIN!B57)</f>
        <v>1</v>
      </c>
      <c r="N57" s="118">
        <f>+L57+M57</f>
        <v>7</v>
      </c>
      <c r="O57" s="32">
        <f>+SUM(I57:J57,L57:M57)</f>
        <v>34</v>
      </c>
    </row>
    <row r="58" spans="1:15" hidden="1" x14ac:dyDescent="0.3">
      <c r="A58" s="259"/>
      <c r="B58" s="31" t="s">
        <v>257</v>
      </c>
      <c r="C58" s="114">
        <v>104890001</v>
      </c>
      <c r="D58" s="260" t="s">
        <v>230</v>
      </c>
      <c r="E58" s="260" t="s">
        <v>231</v>
      </c>
      <c r="F58" s="31">
        <v>2019</v>
      </c>
      <c r="G58" s="31">
        <v>9</v>
      </c>
      <c r="I58" s="122">
        <f>+COUNTIF(PROD_Holstein!$L$11:$L$60,COD_FIN!B58)</f>
        <v>0</v>
      </c>
      <c r="J58" s="122">
        <f>+COUNTIF(MER_Holstein!$Y$11:$Y$60,COD_FIN!B58)</f>
        <v>0</v>
      </c>
      <c r="K58" s="118">
        <f>+I58+J58</f>
        <v>0</v>
      </c>
      <c r="L58" s="32">
        <f>+COUNTIF(PROD_Jersey!$M$11:$M$60,COD_FIN!B58)</f>
        <v>0</v>
      </c>
      <c r="M58" s="32">
        <f>+COUNTIF(MER_Jersey!$Y$11:$Y$60,COD_FIN!B58)</f>
        <v>0</v>
      </c>
      <c r="N58" s="118">
        <f>+L58+M58</f>
        <v>0</v>
      </c>
      <c r="O58" s="32">
        <f>+SUM(I58:J58,L58:M58)</f>
        <v>0</v>
      </c>
    </row>
    <row r="59" spans="1:15" hidden="1" x14ac:dyDescent="0.3">
      <c r="A59" s="259"/>
      <c r="B59" s="31" t="s">
        <v>85</v>
      </c>
      <c r="C59" s="114">
        <v>104900001</v>
      </c>
      <c r="D59" s="260" t="s">
        <v>174</v>
      </c>
      <c r="E59" s="260" t="s">
        <v>175</v>
      </c>
      <c r="F59" s="31">
        <v>2019</v>
      </c>
      <c r="G59" s="31">
        <v>10</v>
      </c>
      <c r="I59" s="122">
        <f>+COUNTIF(PROD_Holstein!$L$11:$L$60,COD_FIN!B59)</f>
        <v>0</v>
      </c>
      <c r="J59" s="122">
        <f>+COUNTIF(MER_Holstein!$Y$11:$Y$60,COD_FIN!B59)</f>
        <v>0</v>
      </c>
      <c r="K59" s="118">
        <f>+I59+J59</f>
        <v>0</v>
      </c>
      <c r="L59" s="32">
        <f>+COUNTIF(PROD_Jersey!$M$11:$M$60,COD_FIN!B59)</f>
        <v>0</v>
      </c>
      <c r="M59" s="32">
        <f>+COUNTIF(MER_Jersey!$Y$11:$Y$60,COD_FIN!B59)</f>
        <v>0</v>
      </c>
      <c r="N59" s="118">
        <f>+L59+M59</f>
        <v>0</v>
      </c>
      <c r="O59" s="32">
        <f>+SUM(I59:J59,L59:M59)</f>
        <v>0</v>
      </c>
    </row>
    <row r="60" spans="1:15" hidden="1" x14ac:dyDescent="0.3">
      <c r="A60" s="259"/>
      <c r="B60" s="31" t="s">
        <v>53</v>
      </c>
      <c r="C60" s="114">
        <v>106500002</v>
      </c>
      <c r="D60" s="260" t="s">
        <v>177</v>
      </c>
      <c r="E60" s="260" t="s">
        <v>178</v>
      </c>
      <c r="F60" s="31">
        <v>2021</v>
      </c>
      <c r="G60" s="31">
        <v>6</v>
      </c>
      <c r="I60" s="122">
        <f>+COUNTIF(PROD_Holstein!$L$11:$L$60,COD_FIN!B60)</f>
        <v>1</v>
      </c>
      <c r="J60" s="122">
        <f>+COUNTIF(MER_Holstein!$Y$11:$Y$60,COD_FIN!B60)</f>
        <v>1</v>
      </c>
      <c r="K60" s="118">
        <f>+I60+J60</f>
        <v>2</v>
      </c>
      <c r="L60" s="32">
        <f>+COUNTIF(PROD_Jersey!$M$11:$M$60,COD_FIN!B60)</f>
        <v>0</v>
      </c>
      <c r="M60" s="32">
        <f>+COUNTIF(MER_Jersey!$Y$11:$Y$60,COD_FIN!B60)</f>
        <v>0</v>
      </c>
      <c r="N60" s="118">
        <f>+L60+M60</f>
        <v>0</v>
      </c>
      <c r="O60" s="32">
        <f>+SUM(I60:J60,L60:M60)</f>
        <v>2</v>
      </c>
    </row>
    <row r="61" spans="1:15" hidden="1" x14ac:dyDescent="0.3">
      <c r="A61" s="259"/>
      <c r="B61" s="31" t="s">
        <v>222</v>
      </c>
      <c r="C61" s="114">
        <v>106500003</v>
      </c>
      <c r="D61" s="260" t="s">
        <v>179</v>
      </c>
      <c r="E61" s="260" t="s">
        <v>178</v>
      </c>
      <c r="F61" s="31">
        <v>2021</v>
      </c>
      <c r="G61" s="31">
        <v>6</v>
      </c>
      <c r="I61" s="122">
        <f>+COUNTIF(PROD_Holstein!$L$11:$L$60,COD_FIN!B61)</f>
        <v>0</v>
      </c>
      <c r="J61" s="122">
        <f>+COUNTIF(MER_Holstein!$Y$11:$Y$60,COD_FIN!B61)</f>
        <v>0</v>
      </c>
      <c r="K61" s="118">
        <f>+I61+J61</f>
        <v>0</v>
      </c>
      <c r="L61" s="32">
        <f>+COUNTIF(PROD_Jersey!$M$11:$M$60,COD_FIN!B61)</f>
        <v>0</v>
      </c>
      <c r="M61" s="32">
        <f>+COUNTIF(MER_Jersey!$Y$11:$Y$60,COD_FIN!B61)</f>
        <v>0</v>
      </c>
      <c r="N61" s="118">
        <f>+L61+M61</f>
        <v>0</v>
      </c>
      <c r="O61" s="32">
        <f>+SUM(I61:J61,L61:M61)</f>
        <v>0</v>
      </c>
    </row>
    <row r="62" spans="1:15" hidden="1" x14ac:dyDescent="0.3">
      <c r="A62" s="259"/>
      <c r="B62" s="31" t="s">
        <v>84</v>
      </c>
      <c r="C62" s="114">
        <v>106500005</v>
      </c>
      <c r="D62" s="260" t="s">
        <v>83</v>
      </c>
      <c r="E62" s="260" t="s">
        <v>180</v>
      </c>
      <c r="F62" s="31">
        <v>2021</v>
      </c>
      <c r="G62" s="31">
        <v>6</v>
      </c>
      <c r="I62" s="122">
        <f>+COUNTIF(PROD_Holstein!$L$11:$L$60,COD_FIN!B62)</f>
        <v>1</v>
      </c>
      <c r="J62" s="122">
        <f>+COUNTIF(MER_Holstein!$Y$11:$Y$60,COD_FIN!B62)</f>
        <v>3</v>
      </c>
      <c r="K62" s="118">
        <f>+I62+J62</f>
        <v>4</v>
      </c>
      <c r="L62" s="32">
        <f>+COUNTIF(PROD_Jersey!$M$11:$M$60,COD_FIN!B62)</f>
        <v>4</v>
      </c>
      <c r="M62" s="32">
        <f>+COUNTIF(MER_Jersey!$Y$11:$Y$60,COD_FIN!B62)</f>
        <v>3</v>
      </c>
      <c r="N62" s="118">
        <f>+L62+M62</f>
        <v>7</v>
      </c>
      <c r="O62" s="32">
        <f>+SUM(I62:J62,L62:M62)</f>
        <v>11</v>
      </c>
    </row>
    <row r="63" spans="1:15" hidden="1" x14ac:dyDescent="0.3">
      <c r="A63" s="259"/>
      <c r="B63" s="31" t="s">
        <v>138</v>
      </c>
      <c r="C63" s="114">
        <v>106500007</v>
      </c>
      <c r="D63" s="260" t="s">
        <v>212</v>
      </c>
      <c r="E63" s="260" t="s">
        <v>213</v>
      </c>
      <c r="F63" s="31">
        <v>2021</v>
      </c>
      <c r="G63" s="31">
        <v>6</v>
      </c>
      <c r="I63" s="122">
        <f>+COUNTIF(PROD_Holstein!$L$11:$L$60,COD_FIN!B63)</f>
        <v>0</v>
      </c>
      <c r="J63" s="122">
        <f>+COUNTIF(MER_Holstein!$Y$11:$Y$60,COD_FIN!B63)</f>
        <v>0</v>
      </c>
      <c r="K63" s="118">
        <f>+I63+J63</f>
        <v>0</v>
      </c>
      <c r="L63" s="32">
        <f>+COUNTIF(PROD_Jersey!$M$11:$M$60,COD_FIN!B63)</f>
        <v>0</v>
      </c>
      <c r="M63" s="32">
        <f>+COUNTIF(MER_Jersey!$Y$11:$Y$60,COD_FIN!B63)</f>
        <v>0</v>
      </c>
      <c r="N63" s="118">
        <f>+L63+M63</f>
        <v>0</v>
      </c>
      <c r="O63" s="32">
        <f>+SUM(I63:J63,L63:M63)</f>
        <v>0</v>
      </c>
    </row>
    <row r="64" spans="1:15" hidden="1" x14ac:dyDescent="0.3">
      <c r="A64" s="259"/>
      <c r="B64" s="31" t="s">
        <v>55</v>
      </c>
      <c r="C64" s="114">
        <v>106730001</v>
      </c>
      <c r="D64" s="260" t="s">
        <v>181</v>
      </c>
      <c r="E64" s="260" t="s">
        <v>182</v>
      </c>
      <c r="F64" s="31">
        <v>2019</v>
      </c>
      <c r="G64" s="31">
        <v>8</v>
      </c>
      <c r="I64" s="122">
        <f>+COUNTIF(PROD_Holstein!$L$11:$L$60,COD_FIN!B64)</f>
        <v>0</v>
      </c>
      <c r="J64" s="122">
        <f>+COUNTIF(MER_Holstein!$Y$11:$Y$60,COD_FIN!B64)</f>
        <v>0</v>
      </c>
      <c r="K64" s="118">
        <f>+I64+J64</f>
        <v>0</v>
      </c>
      <c r="L64" s="32">
        <f>+COUNTIF(PROD_Jersey!$M$11:$M$60,COD_FIN!B64)</f>
        <v>0</v>
      </c>
      <c r="M64" s="32">
        <f>+COUNTIF(MER_Jersey!$Y$11:$Y$60,COD_FIN!B64)</f>
        <v>0</v>
      </c>
      <c r="N64" s="118">
        <f>+L64+M64</f>
        <v>0</v>
      </c>
      <c r="O64" s="32">
        <f>+SUM(I64:J64,L64:M64)</f>
        <v>0</v>
      </c>
    </row>
    <row r="65" spans="1:15" hidden="1" x14ac:dyDescent="0.3">
      <c r="A65" s="259"/>
      <c r="B65" s="31" t="s">
        <v>303</v>
      </c>
      <c r="C65" s="114">
        <v>106820001</v>
      </c>
      <c r="D65" s="260" t="s">
        <v>304</v>
      </c>
      <c r="E65" s="260" t="s">
        <v>305</v>
      </c>
      <c r="F65" s="31">
        <v>2021</v>
      </c>
      <c r="G65" s="31">
        <v>8</v>
      </c>
      <c r="I65" s="122">
        <f>+COUNTIF(PROD_Holstein!$L$11:$L$60,COD_FIN!B65)</f>
        <v>0</v>
      </c>
      <c r="J65" s="122">
        <f>+COUNTIF(MER_Holstein!$Y$11:$Y$60,COD_FIN!B65)</f>
        <v>0</v>
      </c>
      <c r="K65" s="118">
        <f>+I65+J65</f>
        <v>0</v>
      </c>
      <c r="L65" s="32">
        <f>+COUNTIF(PROD_Jersey!$M$11:$M$60,COD_FIN!B65)</f>
        <v>1</v>
      </c>
      <c r="M65" s="32">
        <f>+COUNTIF(MER_Jersey!$Y$11:$Y$60,COD_FIN!B65)</f>
        <v>2</v>
      </c>
      <c r="N65" s="118">
        <f>+L65+M65</f>
        <v>3</v>
      </c>
      <c r="O65" s="32">
        <f>+SUM(I65:J65,L65:M65)</f>
        <v>3</v>
      </c>
    </row>
    <row r="66" spans="1:15" hidden="1" x14ac:dyDescent="0.3">
      <c r="B66" s="31" t="s">
        <v>258</v>
      </c>
      <c r="C66" s="114">
        <v>107290003</v>
      </c>
      <c r="D66" s="260" t="s">
        <v>232</v>
      </c>
      <c r="E66" s="260" t="s">
        <v>233</v>
      </c>
      <c r="F66" s="31">
        <v>2021</v>
      </c>
      <c r="G66" s="31">
        <v>8</v>
      </c>
      <c r="I66" s="122">
        <f>+COUNTIF(PROD_Holstein!$L$11:$L$60,COD_FIN!B66)</f>
        <v>0</v>
      </c>
      <c r="J66" s="122">
        <f>+COUNTIF(MER_Holstein!$Y$11:$Y$60,COD_FIN!B66)</f>
        <v>0</v>
      </c>
      <c r="K66" s="118">
        <f>+I66+J66</f>
        <v>0</v>
      </c>
      <c r="L66" s="32">
        <f>+COUNTIF(PROD_Jersey!$M$11:$M$60,COD_FIN!B66)</f>
        <v>13</v>
      </c>
      <c r="M66" s="32">
        <f>+COUNTIF(MER_Jersey!$Y$11:$Y$60,COD_FIN!B66)</f>
        <v>0</v>
      </c>
      <c r="N66" s="118">
        <f>+L66+M66</f>
        <v>13</v>
      </c>
      <c r="O66" s="32">
        <f>+SUM(I66:J66,L66:M66)</f>
        <v>13</v>
      </c>
    </row>
    <row r="67" spans="1:15" hidden="1" x14ac:dyDescent="0.3">
      <c r="B67" s="31" t="s">
        <v>388</v>
      </c>
      <c r="C67" s="114">
        <v>108020001</v>
      </c>
      <c r="D67" s="260" t="s">
        <v>386</v>
      </c>
      <c r="E67" s="260" t="s">
        <v>387</v>
      </c>
      <c r="F67" s="31">
        <v>2021</v>
      </c>
      <c r="G67" s="31">
        <v>7</v>
      </c>
      <c r="I67" s="122">
        <f>+COUNTIF(PROD_Holstein!$L$11:$L$60,COD_FIN!B67)</f>
        <v>5</v>
      </c>
      <c r="J67" s="122">
        <f>+COUNTIF(MER_Holstein!$Y$11:$Y$60,COD_FIN!B67)</f>
        <v>0</v>
      </c>
      <c r="K67" s="118">
        <f>+I67+J67</f>
        <v>5</v>
      </c>
      <c r="L67" s="32">
        <f>+COUNTIF(PROD_Jersey!$M$11:$M$60,COD_FIN!B67)</f>
        <v>0</v>
      </c>
      <c r="M67" s="32">
        <f>+COUNTIF(MER_Jersey!$Y$11:$Y$60,COD_FIN!B67)</f>
        <v>0</v>
      </c>
      <c r="N67" s="118">
        <f>+L67+M67</f>
        <v>0</v>
      </c>
      <c r="O67" s="32">
        <f>+SUM(I67:J67,L67:M67)</f>
        <v>5</v>
      </c>
    </row>
    <row r="68" spans="1:15" hidden="1" x14ac:dyDescent="0.3">
      <c r="B68" s="31" t="s">
        <v>326</v>
      </c>
      <c r="C68" s="114">
        <v>108130002</v>
      </c>
      <c r="D68" s="260" t="s">
        <v>324</v>
      </c>
      <c r="E68" s="260" t="s">
        <v>325</v>
      </c>
      <c r="F68" s="31">
        <v>2016</v>
      </c>
      <c r="G68" s="31">
        <v>7</v>
      </c>
      <c r="I68" s="122">
        <f>+COUNTIF(PROD_Holstein!$L$11:$L$60,COD_FIN!B68)</f>
        <v>0</v>
      </c>
      <c r="J68" s="122">
        <f>+COUNTIF(MER_Holstein!$Y$11:$Y$60,COD_FIN!B68)</f>
        <v>0</v>
      </c>
      <c r="K68" s="118">
        <f>+I68+J68</f>
        <v>0</v>
      </c>
      <c r="L68" s="32">
        <f>+COUNTIF(PROD_Jersey!$M$11:$M$60,COD_FIN!B68)</f>
        <v>0</v>
      </c>
      <c r="M68" s="32">
        <f>+COUNTIF(MER_Jersey!$Y$11:$Y$60,COD_FIN!B68)</f>
        <v>0</v>
      </c>
      <c r="N68" s="118">
        <f>+L68+M68</f>
        <v>0</v>
      </c>
      <c r="O68" s="32">
        <f>+SUM(I68:J68,L68:M68)</f>
        <v>0</v>
      </c>
    </row>
    <row r="69" spans="1:15" hidden="1" x14ac:dyDescent="0.3">
      <c r="B69" s="31" t="s">
        <v>251</v>
      </c>
      <c r="C69" s="114">
        <v>109330001</v>
      </c>
      <c r="D69" s="260" t="s">
        <v>236</v>
      </c>
      <c r="E69" s="260" t="s">
        <v>237</v>
      </c>
      <c r="F69" s="31">
        <v>2017</v>
      </c>
      <c r="G69" s="31">
        <v>6</v>
      </c>
      <c r="I69" s="122">
        <f>+COUNTIF(PROD_Holstein!$L$11:$L$60,COD_FIN!B69)</f>
        <v>0</v>
      </c>
      <c r="J69" s="122">
        <f>+COUNTIF(MER_Holstein!$Y$11:$Y$60,COD_FIN!B69)</f>
        <v>0</v>
      </c>
      <c r="K69" s="118">
        <f>+I69+J69</f>
        <v>0</v>
      </c>
      <c r="L69" s="32">
        <f>+COUNTIF(PROD_Jersey!$M$11:$M$60,COD_FIN!B69)</f>
        <v>0</v>
      </c>
      <c r="M69" s="32">
        <f>+COUNTIF(MER_Jersey!$Y$11:$Y$60,COD_FIN!B69)</f>
        <v>0</v>
      </c>
      <c r="N69" s="118">
        <f>+L69+M69</f>
        <v>0</v>
      </c>
      <c r="O69" s="32">
        <f>+SUM(I69:J69,L69:M69)</f>
        <v>0</v>
      </c>
    </row>
    <row r="70" spans="1:15" ht="14.25" hidden="1" x14ac:dyDescent="0.3">
      <c r="A70" s="263"/>
      <c r="B70" s="31" t="s">
        <v>252</v>
      </c>
      <c r="C70" s="114">
        <v>110040002</v>
      </c>
      <c r="D70" s="260" t="s">
        <v>238</v>
      </c>
      <c r="E70" s="260" t="s">
        <v>239</v>
      </c>
      <c r="F70" s="31">
        <v>2021</v>
      </c>
      <c r="G70" s="31">
        <v>8</v>
      </c>
      <c r="I70" s="122">
        <f>+COUNTIF(PROD_Holstein!$L$11:$L$60,COD_FIN!B70)</f>
        <v>0</v>
      </c>
      <c r="J70" s="122">
        <f>+COUNTIF(MER_Holstein!$Y$11:$Y$60,COD_FIN!B70)</f>
        <v>0</v>
      </c>
      <c r="K70" s="118">
        <f>+I70+J70</f>
        <v>0</v>
      </c>
      <c r="L70" s="32">
        <f>+COUNTIF(PROD_Jersey!$M$11:$M$60,COD_FIN!B70)</f>
        <v>8</v>
      </c>
      <c r="M70" s="32">
        <f>+COUNTIF(MER_Jersey!$Y$11:$Y$60,COD_FIN!B70)</f>
        <v>0</v>
      </c>
      <c r="N70" s="118">
        <f>+L70+M70</f>
        <v>8</v>
      </c>
      <c r="O70" s="32">
        <f>+SUM(I70:J70,L70:M70)</f>
        <v>8</v>
      </c>
    </row>
    <row r="71" spans="1:15" hidden="1" x14ac:dyDescent="0.3">
      <c r="I71" s="123">
        <f>SUM(I9:I70)</f>
        <v>50</v>
      </c>
      <c r="J71" s="123">
        <f t="shared" ref="J71:N71" si="0">SUM(J9:J70)</f>
        <v>50</v>
      </c>
      <c r="K71" s="191">
        <f t="shared" si="0"/>
        <v>100</v>
      </c>
      <c r="L71" s="123">
        <f>SUM(L9:L70)</f>
        <v>50</v>
      </c>
      <c r="M71" s="123">
        <f t="shared" si="0"/>
        <v>44</v>
      </c>
      <c r="N71" s="191">
        <f t="shared" si="0"/>
        <v>94</v>
      </c>
      <c r="O71" s="123">
        <f>SUM(O9:O70)</f>
        <v>194</v>
      </c>
    </row>
    <row r="72" spans="1:15" hidden="1" x14ac:dyDescent="0.3">
      <c r="B72" s="32">
        <f>+COUNTA(B9:B70)</f>
        <v>62</v>
      </c>
      <c r="C72" s="32">
        <f>+COUNTA(C9:C70)</f>
        <v>62</v>
      </c>
    </row>
    <row r="73" spans="1:15" hidden="1" x14ac:dyDescent="0.3"/>
    <row r="74" spans="1:15" hidden="1" x14ac:dyDescent="0.3"/>
    <row r="75" spans="1:15" hidden="1" x14ac:dyDescent="0.3"/>
    <row r="76" spans="1:15" hidden="1" x14ac:dyDescent="0.3"/>
    <row r="80" spans="1:15" ht="15" x14ac:dyDescent="0.3">
      <c r="D80" s="262"/>
      <c r="E80" s="262"/>
    </row>
    <row r="81" spans="4:5" ht="15" x14ac:dyDescent="0.3">
      <c r="D81" s="262"/>
      <c r="E81" s="262"/>
    </row>
    <row r="82" spans="4:5" ht="15" x14ac:dyDescent="0.3">
      <c r="D82" s="262"/>
      <c r="E82" s="262"/>
    </row>
    <row r="83" spans="4:5" ht="15" x14ac:dyDescent="0.3">
      <c r="D83" s="262"/>
      <c r="E83" s="262"/>
    </row>
    <row r="84" spans="4:5" ht="15" x14ac:dyDescent="0.3">
      <c r="D84" s="262"/>
      <c r="E84" s="262"/>
    </row>
    <row r="85" spans="4:5" ht="15" x14ac:dyDescent="0.3">
      <c r="D85" s="262"/>
      <c r="E85" s="262"/>
    </row>
    <row r="86" spans="4:5" ht="15" x14ac:dyDescent="0.3">
      <c r="D86" s="262"/>
      <c r="E86" s="262"/>
    </row>
    <row r="87" spans="4:5" ht="15" x14ac:dyDescent="0.3">
      <c r="D87" s="262"/>
      <c r="E87" s="262"/>
    </row>
    <row r="88" spans="4:5" ht="15" x14ac:dyDescent="0.3">
      <c r="D88" s="262"/>
      <c r="E88" s="262"/>
    </row>
    <row r="89" spans="4:5" ht="15" x14ac:dyDescent="0.3">
      <c r="D89" s="262"/>
      <c r="E89" s="262"/>
    </row>
    <row r="90" spans="4:5" ht="15" x14ac:dyDescent="0.3">
      <c r="D90" s="262"/>
      <c r="E90" s="262"/>
    </row>
    <row r="91" spans="4:5" ht="15" x14ac:dyDescent="0.3">
      <c r="D91" s="262"/>
      <c r="E91" s="262"/>
    </row>
  </sheetData>
  <sheetProtection algorithmName="SHA-512" hashValue="aWH7sF04o3WsbgdNEZktz2X6ClKmIphOS0pAl4QxaEOSC4KRCIvzGiWv2z6QyTgvtNhzjcct/qWmQ8INfWh9Tw==" saltValue="ZmU8vi+loYIM+dJtNSwV/w==" spinCount="100000" sheet="1" objects="1" scenarios="1"/>
  <autoFilter ref="A8:O70" xr:uid="{D0EF101C-B55F-41C0-8523-4F0B0777D508}">
    <filterColumn colId="14">
      <filters>
        <filter val="1"/>
        <filter val="11"/>
        <filter val="13"/>
        <filter val="14"/>
        <filter val="15"/>
        <filter val="2"/>
        <filter val="3"/>
        <filter val="34"/>
        <filter val="4"/>
        <filter val="43"/>
        <filter val="5"/>
        <filter val="8"/>
      </filters>
    </filterColumn>
    <sortState xmlns:xlrd2="http://schemas.microsoft.com/office/spreadsheetml/2017/richdata2" ref="A9:O70">
      <sortCondition ref="C8:C70"/>
    </sortState>
  </autoFilter>
  <sortState xmlns:xlrd2="http://schemas.microsoft.com/office/spreadsheetml/2017/richdata2" ref="C9:O70">
    <sortCondition ref="C9:C70"/>
  </sortState>
  <mergeCells count="2">
    <mergeCell ref="I7:K7"/>
    <mergeCell ref="L7:N7"/>
  </mergeCells>
  <phoneticPr fontId="4" type="noConversion"/>
  <conditionalFormatting sqref="B66">
    <cfRule type="duplicateValues" dxfId="8" priority="4"/>
    <cfRule type="duplicateValues" dxfId="7" priority="5"/>
  </conditionalFormatting>
  <conditionalFormatting sqref="C66">
    <cfRule type="duplicateValues" dxfId="6" priority="6"/>
  </conditionalFormatting>
  <conditionalFormatting sqref="B67:B70 B9:B56 B58:B65">
    <cfRule type="duplicateValues" dxfId="5" priority="11"/>
    <cfRule type="duplicateValues" dxfId="4" priority="12"/>
  </conditionalFormatting>
  <conditionalFormatting sqref="C67:C70 C58:C65 C9:C56">
    <cfRule type="duplicateValues" dxfId="3" priority="17"/>
  </conditionalFormatting>
  <conditionalFormatting sqref="B57">
    <cfRule type="duplicateValues" dxfId="2" priority="1"/>
    <cfRule type="duplicateValues" dxfId="1" priority="2"/>
  </conditionalFormatting>
  <conditionalFormatting sqref="C57">
    <cfRule type="duplicateValues" dxfId="0" priority="3"/>
  </conditionalFormatting>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cp:lastPrinted>2015-10-14T15:36:07Z</cp:lastPrinted>
  <dcterms:created xsi:type="dcterms:W3CDTF">2008-01-25T21:43:01Z</dcterms:created>
  <dcterms:modified xsi:type="dcterms:W3CDTF">2021-09-09T20:01:13Z</dcterms:modified>
</cp:coreProperties>
</file>