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mgen2209\web\vacas\"/>
    </mc:Choice>
  </mc:AlternateContent>
  <xr:revisionPtr revIDLastSave="0" documentId="13_ncr:1_{1AA6CC13-5CBF-497D-94D4-32D69A4CF4FB}" xr6:coauthVersionLast="45" xr6:coauthVersionMax="45" xr10:uidLastSave="{00000000-0000-0000-0000-000000000000}"/>
  <bookViews>
    <workbookView xWindow="-21720" yWindow="-1170" windowWidth="21840" windowHeight="1374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COD_FIN!$A$8:$O$69</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PROD_Jersey!$A$10:$M$10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35" r:id="rId9"/>
    <pivotCache cacheId="36"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1" i="12" l="1"/>
  <c r="C71" i="10" l="1"/>
  <c r="L30" i="9" l="1"/>
  <c r="Y57" i="12"/>
  <c r="Y60" i="3"/>
  <c r="L11" i="9"/>
  <c r="L14" i="9"/>
  <c r="L60" i="9" l="1"/>
  <c r="Y12" i="12" l="1"/>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8" i="12"/>
  <c r="Y59" i="12"/>
  <c r="Y60" i="12"/>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11" i="11"/>
  <c r="L22" i="10" l="1"/>
  <c r="L29" i="10"/>
  <c r="L31" i="10"/>
  <c r="L38" i="10"/>
  <c r="L40" i="10"/>
  <c r="L47" i="10"/>
  <c r="L49" i="10"/>
  <c r="L54" i="10"/>
  <c r="L56" i="10"/>
  <c r="L63" i="10"/>
  <c r="L65" i="10"/>
  <c r="L11" i="10"/>
  <c r="L14" i="10"/>
  <c r="L16" i="10"/>
  <c r="L19" i="10"/>
  <c r="L9" i="10"/>
  <c r="L30" i="10"/>
  <c r="L39" i="10"/>
  <c r="L57" i="10"/>
  <c r="L62" i="10"/>
  <c r="L24" i="10"/>
  <c r="L26" i="10"/>
  <c r="L33" i="10"/>
  <c r="L35" i="10"/>
  <c r="L37" i="10"/>
  <c r="L42" i="10"/>
  <c r="L44" i="10"/>
  <c r="L51" i="10"/>
  <c r="L53" i="10"/>
  <c r="L58" i="10"/>
  <c r="L60" i="10"/>
  <c r="L67" i="10"/>
  <c r="L69" i="10"/>
  <c r="L21" i="10"/>
  <c r="L13" i="10"/>
  <c r="L23" i="10"/>
  <c r="L28" i="10"/>
  <c r="L41" i="10"/>
  <c r="L46" i="10"/>
  <c r="L48" i="10"/>
  <c r="L55" i="10"/>
  <c r="L64" i="10"/>
  <c r="L45" i="10"/>
  <c r="L52" i="10"/>
  <c r="L59" i="10"/>
  <c r="L66" i="10"/>
  <c r="L17" i="10"/>
  <c r="L27" i="10"/>
  <c r="L36" i="10"/>
  <c r="L43" i="10"/>
  <c r="L50" i="10"/>
  <c r="L25" i="10"/>
  <c r="L32" i="10"/>
  <c r="L61" i="10"/>
  <c r="L68" i="10"/>
  <c r="L12" i="10"/>
  <c r="L15" i="10"/>
  <c r="L18" i="10"/>
  <c r="L34" i="10"/>
  <c r="L10" i="10"/>
  <c r="M64" i="10"/>
  <c r="M13" i="10"/>
  <c r="M57" i="10"/>
  <c r="M25" i="10"/>
  <c r="M36" i="10"/>
  <c r="N36" i="10" s="1"/>
  <c r="M52" i="10"/>
  <c r="M68" i="10"/>
  <c r="N68" i="10" s="1"/>
  <c r="M35" i="10"/>
  <c r="M53" i="10"/>
  <c r="M31" i="10"/>
  <c r="M49" i="10"/>
  <c r="M65" i="10"/>
  <c r="M19" i="10"/>
  <c r="M58" i="10"/>
  <c r="M62" i="10"/>
  <c r="M28" i="10"/>
  <c r="M41" i="10"/>
  <c r="M23" i="10"/>
  <c r="M61" i="10"/>
  <c r="M44" i="10"/>
  <c r="N44" i="10" s="1"/>
  <c r="M40" i="10"/>
  <c r="N40" i="10" s="1"/>
  <c r="M14" i="10"/>
  <c r="M69" i="10"/>
  <c r="M12" i="10"/>
  <c r="M10" i="10"/>
  <c r="M50" i="10"/>
  <c r="M24" i="10"/>
  <c r="M47" i="10"/>
  <c r="M16" i="10"/>
  <c r="M37" i="10"/>
  <c r="M39" i="10"/>
  <c r="M27" i="10"/>
  <c r="M43" i="10"/>
  <c r="M59" i="10"/>
  <c r="M21" i="10"/>
  <c r="M42" i="10"/>
  <c r="M67" i="10"/>
  <c r="M38" i="10"/>
  <c r="M54" i="10"/>
  <c r="M11" i="10"/>
  <c r="M26" i="10"/>
  <c r="M60" i="10"/>
  <c r="M48" i="10"/>
  <c r="M15" i="10"/>
  <c r="M9" i="10"/>
  <c r="M32" i="10"/>
  <c r="M45" i="10"/>
  <c r="M17" i="10"/>
  <c r="M22" i="10"/>
  <c r="M56" i="10"/>
  <c r="M33" i="10"/>
  <c r="M46" i="10"/>
  <c r="M34" i="10"/>
  <c r="M66" i="10"/>
  <c r="M51" i="10"/>
  <c r="M29" i="10"/>
  <c r="M63" i="10"/>
  <c r="M18" i="10"/>
  <c r="M55" i="10"/>
  <c r="M30" i="10"/>
  <c r="B71" i="10"/>
  <c r="Z56" i="12"/>
  <c r="Z57" i="12"/>
  <c r="Z58" i="12"/>
  <c r="Z59" i="12"/>
  <c r="Z60"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N28" i="10" l="1"/>
  <c r="N10" i="10"/>
  <c r="N67" i="10"/>
  <c r="N9" i="10"/>
  <c r="N24" i="10"/>
  <c r="N56" i="10"/>
  <c r="N32" i="10"/>
  <c r="N23" i="10"/>
  <c r="N38" i="10"/>
  <c r="N34" i="10"/>
  <c r="N50" i="10"/>
  <c r="N13" i="10"/>
  <c r="N19" i="10"/>
  <c r="N31" i="10"/>
  <c r="N48" i="10"/>
  <c r="N64" i="10"/>
  <c r="N12" i="10"/>
  <c r="N25" i="10"/>
  <c r="N27" i="10"/>
  <c r="N51" i="10"/>
  <c r="N35" i="10"/>
  <c r="N62" i="10"/>
  <c r="N11" i="10"/>
  <c r="N54" i="10"/>
  <c r="N45" i="10"/>
  <c r="N33" i="10"/>
  <c r="N65" i="10"/>
  <c r="N60" i="10"/>
  <c r="N52" i="10"/>
  <c r="N18" i="10"/>
  <c r="N61" i="10"/>
  <c r="N43" i="10"/>
  <c r="N66" i="10"/>
  <c r="N41" i="10"/>
  <c r="N21" i="10"/>
  <c r="N58" i="10"/>
  <c r="N42" i="10"/>
  <c r="N26" i="10"/>
  <c r="N39" i="10"/>
  <c r="N16" i="10"/>
  <c r="N63" i="10"/>
  <c r="N47" i="10"/>
  <c r="N29" i="10"/>
  <c r="N17" i="10"/>
  <c r="N46" i="10"/>
  <c r="N57" i="10"/>
  <c r="N49" i="10"/>
  <c r="N15" i="10"/>
  <c r="N59" i="10"/>
  <c r="N55" i="10"/>
  <c r="N69" i="10"/>
  <c r="N53" i="10"/>
  <c r="N37" i="10"/>
  <c r="N30" i="10"/>
  <c r="N14" i="10"/>
  <c r="N22" i="10"/>
  <c r="Z52" i="12"/>
  <c r="Z53" i="12"/>
  <c r="Z54" i="12"/>
  <c r="Z55"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Y11" i="3" l="1"/>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L12" i="9"/>
  <c r="L13" i="9"/>
  <c r="L15" i="9"/>
  <c r="L16" i="9"/>
  <c r="L17" i="9"/>
  <c r="L18" i="9"/>
  <c r="L19" i="9"/>
  <c r="L20" i="9"/>
  <c r="L21" i="9"/>
  <c r="L22" i="9"/>
  <c r="L23" i="9"/>
  <c r="L24" i="9"/>
  <c r="L25" i="9"/>
  <c r="L26" i="9"/>
  <c r="L27" i="9"/>
  <c r="L28" i="9"/>
  <c r="L29"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I34" i="10" l="1"/>
  <c r="I66" i="10"/>
  <c r="I28" i="10"/>
  <c r="I39" i="10"/>
  <c r="I49" i="10"/>
  <c r="I60" i="10"/>
  <c r="I12" i="10"/>
  <c r="I23" i="10"/>
  <c r="I43" i="10"/>
  <c r="I69" i="10"/>
  <c r="I32" i="10"/>
  <c r="I67" i="10"/>
  <c r="I62" i="10"/>
  <c r="I9" i="10"/>
  <c r="I13" i="10"/>
  <c r="I42" i="10"/>
  <c r="I10" i="10"/>
  <c r="I31" i="10"/>
  <c r="I41" i="10"/>
  <c r="I52" i="10"/>
  <c r="I63" i="10"/>
  <c r="I15" i="10"/>
  <c r="I25" i="10"/>
  <c r="I53" i="10"/>
  <c r="I11" i="10"/>
  <c r="I45" i="10"/>
  <c r="I30" i="10"/>
  <c r="I38" i="10"/>
  <c r="I35" i="10"/>
  <c r="I19" i="10"/>
  <c r="I50" i="10"/>
  <c r="I18" i="10"/>
  <c r="I33" i="10"/>
  <c r="I44" i="10"/>
  <c r="I55" i="10"/>
  <c r="I65" i="10"/>
  <c r="I17" i="10"/>
  <c r="I37" i="10"/>
  <c r="I56" i="10"/>
  <c r="I21" i="10"/>
  <c r="I51" i="10"/>
  <c r="I16" i="10"/>
  <c r="I54" i="10"/>
  <c r="I48" i="10"/>
  <c r="I14" i="10"/>
  <c r="I58" i="10"/>
  <c r="I26" i="10"/>
  <c r="I36" i="10"/>
  <c r="I47" i="10"/>
  <c r="I57" i="10"/>
  <c r="I68" i="10"/>
  <c r="I20" i="10"/>
  <c r="I40" i="10"/>
  <c r="I59" i="10"/>
  <c r="I24" i="10"/>
  <c r="I61" i="10"/>
  <c r="I46" i="10"/>
  <c r="I22" i="10"/>
  <c r="I64" i="10"/>
  <c r="I27" i="10"/>
  <c r="J32" i="10"/>
  <c r="J43" i="10"/>
  <c r="J53" i="10"/>
  <c r="J64" i="10"/>
  <c r="J13" i="10"/>
  <c r="J24" i="10"/>
  <c r="J58" i="10"/>
  <c r="J26" i="10"/>
  <c r="J14" i="10"/>
  <c r="J31" i="10"/>
  <c r="J12" i="10"/>
  <c r="J15" i="10"/>
  <c r="J37" i="10"/>
  <c r="J19" i="10"/>
  <c r="J22" i="10"/>
  <c r="J63" i="10"/>
  <c r="J35" i="10"/>
  <c r="J45" i="10"/>
  <c r="J56" i="10"/>
  <c r="J67" i="10"/>
  <c r="J16" i="10"/>
  <c r="J34" i="10"/>
  <c r="J66" i="10"/>
  <c r="J28" i="10"/>
  <c r="J27" i="10"/>
  <c r="J68" i="10"/>
  <c r="J41" i="10"/>
  <c r="J60" i="10"/>
  <c r="J48" i="10"/>
  <c r="J42" i="10"/>
  <c r="J17" i="10"/>
  <c r="J25" i="10"/>
  <c r="J40" i="10"/>
  <c r="J51" i="10"/>
  <c r="J61" i="10"/>
  <c r="J11" i="10"/>
  <c r="J21" i="10"/>
  <c r="J50" i="10"/>
  <c r="J18" i="10"/>
  <c r="J62" i="10"/>
  <c r="J36" i="10"/>
  <c r="J23" i="10"/>
  <c r="J47" i="10"/>
  <c r="J30" i="10"/>
  <c r="J38" i="10"/>
  <c r="J49" i="10"/>
  <c r="J52" i="10"/>
  <c r="J57" i="10"/>
  <c r="J54" i="10"/>
  <c r="J55" i="10"/>
  <c r="J33" i="10"/>
  <c r="J65" i="10"/>
  <c r="J59" i="10"/>
  <c r="J69" i="10"/>
  <c r="J10" i="10"/>
  <c r="J46" i="10"/>
  <c r="J44" i="10"/>
  <c r="J39" i="10"/>
  <c r="J20" i="10"/>
  <c r="J9" i="10"/>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K28" i="10" l="1"/>
  <c r="K27" i="10"/>
  <c r="K61" i="10"/>
  <c r="K20" i="10"/>
  <c r="K36" i="10"/>
  <c r="K48" i="10"/>
  <c r="K21" i="10"/>
  <c r="K18" i="10"/>
  <c r="K38" i="10"/>
  <c r="K53" i="10"/>
  <c r="K52" i="10"/>
  <c r="K42" i="10"/>
  <c r="K23" i="10"/>
  <c r="K39" i="10"/>
  <c r="K24" i="10"/>
  <c r="K59" i="10"/>
  <c r="K16" i="10"/>
  <c r="K37" i="10"/>
  <c r="K65" i="10"/>
  <c r="K64" i="10"/>
  <c r="K68" i="10"/>
  <c r="K26" i="10"/>
  <c r="K54" i="10"/>
  <c r="K56" i="10"/>
  <c r="K55" i="10"/>
  <c r="K50" i="10"/>
  <c r="K30" i="10"/>
  <c r="K25" i="10"/>
  <c r="K41" i="10"/>
  <c r="K13" i="10"/>
  <c r="K32" i="10"/>
  <c r="K12" i="10"/>
  <c r="K67" i="10"/>
  <c r="K57" i="10"/>
  <c r="K58" i="10"/>
  <c r="K44" i="10"/>
  <c r="K19" i="10"/>
  <c r="K45" i="10"/>
  <c r="K15" i="10"/>
  <c r="K31" i="10"/>
  <c r="I70" i="10"/>
  <c r="K69" i="10"/>
  <c r="K60" i="10"/>
  <c r="K66" i="10"/>
  <c r="J70" i="10"/>
  <c r="K22" i="10"/>
  <c r="K46" i="10"/>
  <c r="K40" i="10"/>
  <c r="K47" i="10"/>
  <c r="K14" i="10"/>
  <c r="K51" i="10"/>
  <c r="K17" i="10"/>
  <c r="K33" i="10"/>
  <c r="K35" i="10"/>
  <c r="K11" i="10"/>
  <c r="K63" i="10"/>
  <c r="K10" i="10"/>
  <c r="K62" i="10"/>
  <c r="K43" i="10"/>
  <c r="K49" i="10"/>
  <c r="K34" i="10"/>
  <c r="O69" i="10"/>
  <c r="O64" i="10"/>
  <c r="O55" i="10"/>
  <c r="O43" i="10"/>
  <c r="O63" i="10"/>
  <c r="O29" i="10"/>
  <c r="O52" i="10"/>
  <c r="O26" i="10"/>
  <c r="O36" i="10"/>
  <c r="O54" i="10"/>
  <c r="O57" i="10"/>
  <c r="O48" i="10"/>
  <c r="O56" i="10"/>
  <c r="O41" i="10"/>
  <c r="O40" i="10"/>
  <c r="O20" i="10"/>
  <c r="O33" i="10"/>
  <c r="O28" i="10"/>
  <c r="O68" i="10"/>
  <c r="O49" i="10"/>
  <c r="O34" i="10"/>
  <c r="O13" i="10"/>
  <c r="O39" i="10"/>
  <c r="O23" i="10"/>
  <c r="O15" i="10"/>
  <c r="O53" i="10"/>
  <c r="O19" i="10"/>
  <c r="O31" i="10"/>
  <c r="O24" i="10"/>
  <c r="O42" i="10"/>
  <c r="O44" i="10"/>
  <c r="O27" i="10"/>
  <c r="O22" i="10"/>
  <c r="O21" i="10"/>
  <c r="O46" i="10"/>
  <c r="O30" i="10"/>
  <c r="O60" i="10"/>
  <c r="O38" i="10"/>
  <c r="O12" i="10"/>
  <c r="O59" i="10"/>
  <c r="O66" i="10"/>
  <c r="O18" i="10"/>
  <c r="O35" i="10"/>
  <c r="O58" i="10"/>
  <c r="O45" i="10"/>
  <c r="O32" i="10"/>
  <c r="O17" i="10"/>
  <c r="O50" i="10"/>
  <c r="O62" i="10"/>
  <c r="O47" i="10"/>
  <c r="O65" i="10"/>
  <c r="O61" i="10"/>
  <c r="O25" i="10"/>
  <c r="O11" i="10"/>
  <c r="O37" i="10"/>
  <c r="O14" i="10"/>
  <c r="O16" i="10"/>
  <c r="O10" i="10"/>
  <c r="O67" i="10"/>
  <c r="O51" i="10"/>
  <c r="L70" i="10"/>
  <c r="O9" i="10"/>
  <c r="K9" i="10"/>
  <c r="M70" i="10"/>
  <c r="O70" i="10" l="1"/>
  <c r="N70" i="10"/>
  <c r="K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REV</author>
  </authors>
  <commentList>
    <comment ref="C8"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9"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 
directorio output</t>
        </r>
      </text>
    </comment>
    <comment ref="C16" authorId="0" shapeId="0" xr:uid="{00000000-0006-0000-0700-000003000000}">
      <text>
        <r>
          <rPr>
            <b/>
            <sz val="9"/>
            <color indexed="81"/>
            <rFont val="Tahoma"/>
            <family val="2"/>
          </rPr>
          <t>BVL:</t>
        </r>
        <r>
          <rPr>
            <sz val="9"/>
            <color indexed="81"/>
            <rFont val="Tahoma"/>
            <family val="2"/>
          </rPr>
          <t xml:space="preserve">
ANTES 490016 y 3870014
cambio 2209 </t>
        </r>
      </text>
    </comment>
    <comment ref="B20"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21" authorId="1" shapeId="0" xr:uid="{8EA6F7E4-2BF7-405F-9274-D19FF27BA075}">
      <text>
        <r>
          <rPr>
            <b/>
            <sz val="9"/>
            <color indexed="81"/>
            <rFont val="Tahoma"/>
            <family val="2"/>
          </rPr>
          <t>REV:</t>
        </r>
        <r>
          <rPr>
            <sz val="9"/>
            <color indexed="81"/>
            <rFont val="Tahoma"/>
            <family val="2"/>
          </rPr>
          <t xml:space="preserve">
cambio en 22/03
</t>
        </r>
      </text>
    </comment>
    <comment ref="C22" authorId="1" shapeId="0" xr:uid="{648D0223-3475-4894-9428-807A092571CC}">
      <text>
        <r>
          <rPr>
            <b/>
            <sz val="9"/>
            <color indexed="81"/>
            <rFont val="Tahoma"/>
            <family val="2"/>
          </rPr>
          <t>REV:</t>
        </r>
        <r>
          <rPr>
            <sz val="9"/>
            <color indexed="81"/>
            <rFont val="Tahoma"/>
            <family val="2"/>
          </rPr>
          <t xml:space="preserve">
cambio en 22/03
</t>
        </r>
      </text>
    </comment>
    <comment ref="C29" authorId="1" shapeId="0" xr:uid="{E1C0CD24-9E8B-45AF-839B-6F05CC0F8423}">
      <text>
        <r>
          <rPr>
            <b/>
            <sz val="9"/>
            <color indexed="81"/>
            <rFont val="Tahoma"/>
            <family val="2"/>
          </rPr>
          <t>REV:</t>
        </r>
        <r>
          <rPr>
            <sz val="9"/>
            <color indexed="81"/>
            <rFont val="Tahoma"/>
            <family val="2"/>
          </rPr>
          <t xml:space="preserve">
cambio en 22/03
</t>
        </r>
      </text>
    </comment>
    <comment ref="C41" authorId="1" shapeId="0" xr:uid="{879FB194-8EA7-4972-A281-6B7E80C4171F}">
      <text>
        <r>
          <rPr>
            <b/>
            <sz val="9"/>
            <color indexed="81"/>
            <rFont val="Tahoma"/>
            <family val="2"/>
          </rPr>
          <t>REV:</t>
        </r>
        <r>
          <rPr>
            <sz val="9"/>
            <color indexed="81"/>
            <rFont val="Tahoma"/>
            <family val="2"/>
          </rPr>
          <t xml:space="preserve">
cambio 2209</t>
        </r>
      </text>
    </comment>
    <comment ref="C55" authorId="1" shapeId="0" xr:uid="{D57B4255-6A78-4853-ADAB-EAFD50C67B2E}">
      <text>
        <r>
          <rPr>
            <b/>
            <sz val="9"/>
            <color indexed="81"/>
            <rFont val="Tahoma"/>
            <family val="2"/>
          </rPr>
          <t>REV:</t>
        </r>
        <r>
          <rPr>
            <sz val="9"/>
            <color indexed="81"/>
            <rFont val="Tahoma"/>
            <family val="2"/>
          </rPr>
          <t xml:space="preserve">
CAMBIO 21/09</t>
        </r>
      </text>
    </comment>
    <comment ref="C56" authorId="1" shapeId="0" xr:uid="{E27D4B48-C619-4F2D-94F5-C154FE8DEBC4}">
      <text>
        <r>
          <rPr>
            <b/>
            <sz val="9"/>
            <color indexed="81"/>
            <rFont val="Tahoma"/>
            <family val="2"/>
          </rPr>
          <t>REV:</t>
        </r>
        <r>
          <rPr>
            <sz val="9"/>
            <color indexed="81"/>
            <rFont val="Tahoma"/>
            <family val="2"/>
          </rPr>
          <t xml:space="preserve">
cambio en 22/03
</t>
        </r>
      </text>
    </comment>
    <comment ref="C57" authorId="1" shapeId="0" xr:uid="{C5F55600-E522-4574-95B1-314095D8F13F}">
      <text>
        <r>
          <rPr>
            <b/>
            <sz val="9"/>
            <color indexed="81"/>
            <rFont val="Tahoma"/>
            <family val="2"/>
          </rPr>
          <t>REV:</t>
        </r>
        <r>
          <rPr>
            <sz val="9"/>
            <color indexed="81"/>
            <rFont val="Tahoma"/>
            <family val="2"/>
          </rPr>
          <t xml:space="preserve">
cambio en 22/03 6470001
y 22/09 101520001
</t>
        </r>
      </text>
    </comment>
    <comment ref="C59" authorId="1" shapeId="0" xr:uid="{43A32406-109D-4C56-A1D0-E20862AD3851}">
      <text>
        <r>
          <rPr>
            <b/>
            <sz val="9"/>
            <color indexed="81"/>
            <rFont val="Tahoma"/>
            <family val="2"/>
          </rPr>
          <t>REV:</t>
        </r>
        <r>
          <rPr>
            <sz val="9"/>
            <color indexed="81"/>
            <rFont val="Tahoma"/>
            <family val="2"/>
          </rPr>
          <t xml:space="preserve">
cambio 2209</t>
        </r>
      </text>
    </comment>
    <comment ref="C62" authorId="1" shapeId="0" xr:uid="{66B84540-87E5-4A20-AEA8-9AC0AC80D8E1}">
      <text>
        <r>
          <rPr>
            <b/>
            <sz val="9"/>
            <color indexed="81"/>
            <rFont val="Tahoma"/>
            <family val="2"/>
          </rPr>
          <t>REV:</t>
        </r>
        <r>
          <rPr>
            <sz val="9"/>
            <color indexed="81"/>
            <rFont val="Tahoma"/>
            <family val="2"/>
          </rPr>
          <t xml:space="preserve">
CAMBIO 22/03</t>
        </r>
      </text>
    </comment>
    <comment ref="C66" authorId="0" shapeId="0" xr:uid="{00000000-0006-0000-0700-000004000000}">
      <text>
        <r>
          <rPr>
            <b/>
            <sz val="9"/>
            <color indexed="81"/>
            <rFont val="Tahoma"/>
            <family val="2"/>
          </rPr>
          <t>BVL:</t>
        </r>
        <r>
          <rPr>
            <sz val="9"/>
            <color indexed="81"/>
            <rFont val="Tahoma"/>
            <family val="2"/>
          </rPr>
          <t xml:space="preserve">
ANTES 1690001</t>
        </r>
      </text>
    </comment>
    <comment ref="C67" authorId="1" shapeId="0" xr:uid="{CD7BA337-7801-491F-846B-01DC0CF3E601}">
      <text>
        <r>
          <rPr>
            <b/>
            <sz val="9"/>
            <color indexed="81"/>
            <rFont val="Tahoma"/>
            <family val="2"/>
          </rPr>
          <t>REV:</t>
        </r>
        <r>
          <rPr>
            <sz val="9"/>
            <color indexed="81"/>
            <rFont val="Tahoma"/>
            <family val="2"/>
          </rPr>
          <t xml:space="preserve">
cambio en 22/03
</t>
        </r>
      </text>
    </comment>
    <comment ref="C68" authorId="1" shapeId="0" xr:uid="{F12FC472-6790-46DB-A86E-6560C0749536}">
      <text>
        <r>
          <rPr>
            <b/>
            <sz val="9"/>
            <color indexed="81"/>
            <rFont val="Tahoma"/>
            <family val="2"/>
          </rPr>
          <t>REV:</t>
        </r>
        <r>
          <rPr>
            <sz val="9"/>
            <color indexed="81"/>
            <rFont val="Tahoma"/>
            <family val="2"/>
          </rPr>
          <t xml:space="preserve">
cambio en 22/03
</t>
        </r>
      </text>
    </comment>
    <comment ref="C69" authorId="1" shapeId="0" xr:uid="{28CD9E62-44A9-47FF-9E72-93B4F365791B}">
      <text>
        <r>
          <rPr>
            <b/>
            <sz val="9"/>
            <color indexed="81"/>
            <rFont val="Tahoma"/>
            <family val="2"/>
          </rPr>
          <t>REV:</t>
        </r>
        <r>
          <rPr>
            <sz val="9"/>
            <color indexed="81"/>
            <rFont val="Tahoma"/>
            <family val="2"/>
          </rPr>
          <t xml:space="preserve">
cambio 22/03</t>
        </r>
      </text>
    </comment>
  </commentList>
</comments>
</file>

<file path=xl/sharedStrings.xml><?xml version="1.0" encoding="utf-8"?>
<sst xmlns="http://schemas.openxmlformats.org/spreadsheetml/2006/main" count="700" uniqueCount="444">
  <si>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</si>
  <si>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</si>
  <si>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</si>
  <si>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</si>
  <si>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</si>
  <si>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</si>
  <si>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</si>
  <si>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</si>
  <si>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</si>
  <si>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</si>
  <si>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</si>
  <si>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</si>
  <si>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</si>
  <si>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</si>
  <si>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</si>
  <si>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</si>
  <si>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</si>
  <si>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</si>
  <si>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</si>
  <si>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</si>
  <si>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</si>
  <si>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</si>
  <si>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</si>
  <si>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</si>
  <si>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</si>
  <si>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</si>
  <si>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</si>
  <si>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</si>
  <si>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</si>
  <si>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</si>
  <si>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</si>
  <si>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</si>
  <si>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</si>
  <si>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</si>
  <si>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</si>
  <si>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</si>
  <si>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</si>
  <si>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</si>
  <si>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</si>
  <si>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</si>
  <si>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</si>
  <si>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</si>
  <si>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</si>
  <si>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</si>
  <si>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</si>
  <si>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</si>
  <si>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</si>
  <si>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</si>
  <si>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</si>
  <si>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</si>
  <si>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</si>
  <si>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</si>
  <si>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</si>
  <si>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</si>
  <si>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</si>
  <si>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</si>
  <si>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</si>
  <si>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</si>
  <si>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</si>
  <si>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</si>
  <si>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</si>
  <si>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</si>
  <si>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</si>
  <si>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</si>
  <si>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</si>
  <si>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</si>
  <si>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</si>
  <si>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</si>
  <si>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</si>
  <si>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</si>
  <si>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</si>
  <si>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</si>
  <si>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</si>
  <si>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</si>
  <si>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</si>
  <si>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</si>
  <si>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</si>
  <si>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</si>
  <si>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</si>
  <si>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</si>
  <si>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</si>
  <si>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</si>
  <si>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</si>
  <si>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</si>
  <si>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</si>
  <si>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</si>
  <si>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</si>
  <si>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</si>
  <si>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</si>
  <si>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</si>
  <si>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</si>
  <si>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</si>
  <si>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</si>
  <si>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</si>
  <si>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</si>
  <si>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</si>
  <si>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</si>
  <si>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</si>
  <si>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</si>
  <si>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</si>
  <si>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</si>
  <si>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</si>
  <si>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</si>
  <si>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</si>
  <si>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</si>
  <si>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</si>
  <si>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</si>
  <si>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</si>
  <si>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</si>
  <si>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</si>
  <si>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</si>
  <si>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</si>
  <si>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</si>
  <si>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</si>
  <si>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</si>
  <si>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</si>
  <si>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</si>
  <si>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</si>
  <si>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</si>
  <si>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</si>
  <si>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</si>
  <si>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</si>
  <si>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</si>
  <si>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</si>
  <si>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</si>
  <si>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</si>
  <si>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</si>
  <si>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</si>
  <si>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</si>
  <si>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</si>
  <si>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</si>
  <si>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</si>
  <si>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</si>
  <si>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</si>
  <si>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</si>
  <si>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</si>
  <si>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</si>
  <si>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</si>
  <si>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</si>
  <si>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</si>
  <si>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</si>
  <si>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</si>
  <si>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</si>
  <si>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</si>
  <si>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</si>
  <si>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</si>
  <si>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</si>
  <si>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</si>
  <si>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</si>
  <si>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</si>
  <si>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</si>
  <si>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</si>
  <si>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</si>
  <si>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</si>
  <si>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</si>
  <si>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</si>
  <si>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</si>
  <si>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</si>
  <si>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</si>
  <si>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</si>
  <si>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</si>
  <si>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</si>
  <si>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</si>
  <si>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</si>
  <si>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</si>
  <si>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</si>
  <si>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</si>
  <si>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</si>
  <si>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</si>
  <si>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</si>
  <si>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</si>
  <si>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</si>
  <si>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</si>
  <si>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</si>
  <si>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HACIENDA LA ILUSION</t>
  </si>
  <si>
    <t>JOSE ALBERTO URGELLES</t>
  </si>
  <si>
    <t>EL ZANJON</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</si>
  <si>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</si>
  <si>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</si>
  <si>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</si>
  <si>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</si>
  <si>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</si>
  <si>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</si>
  <si>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</si>
  <si>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</si>
  <si>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</si>
  <si>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</si>
  <si>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</si>
  <si>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</si>
  <si>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</si>
  <si>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</si>
  <si>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</si>
  <si>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</si>
  <si>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</si>
  <si>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</si>
  <si>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</si>
  <si>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</si>
  <si>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</si>
  <si>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</si>
  <si>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</si>
  <si>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</si>
  <si>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</si>
  <si>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</si>
  <si>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</si>
  <si>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</si>
  <si>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</si>
  <si>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</si>
  <si>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</si>
  <si>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</si>
  <si>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</si>
  <si>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</si>
  <si>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</si>
  <si>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</si>
  <si>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</si>
  <si>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</si>
  <si>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</si>
  <si>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</si>
  <si>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</si>
  <si>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</si>
  <si>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</si>
  <si>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</si>
  <si>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</si>
  <si>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</si>
  <si>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</si>
  <si>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</si>
  <si>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</si>
  <si>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</si>
  <si>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</si>
  <si>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</si>
  <si>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</si>
  <si>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</si>
  <si>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</si>
  <si>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</si>
  <si>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</si>
  <si>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</si>
  <si>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</si>
  <si>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</si>
  <si>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</si>
  <si>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</si>
  <si>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</si>
  <si>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</si>
  <si>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</si>
  <si>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</si>
  <si>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</si>
  <si>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</si>
  <si>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</si>
  <si>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</si>
  <si>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</si>
  <si>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</si>
  <si>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</si>
  <si>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</si>
  <si>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</si>
  <si>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</si>
  <si>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</si>
  <si>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</si>
  <si>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</si>
  <si>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</si>
  <si>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</si>
  <si>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</si>
  <si>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</si>
  <si>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</si>
  <si>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</si>
  <si>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</si>
  <si>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</si>
  <si>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</si>
  <si>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</si>
  <si>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</si>
  <si>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</si>
  <si>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</si>
  <si>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</si>
  <si>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</si>
  <si>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</si>
  <si>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</si>
  <si>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</si>
  <si>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</si>
  <si>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</si>
  <si>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</si>
  <si>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</si>
  <si>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</si>
  <si>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</si>
  <si>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</si>
  <si>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</si>
  <si>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</si>
  <si>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</si>
  <si>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</si>
  <si>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</si>
  <si>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</si>
  <si>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</si>
  <si>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</si>
  <si>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</si>
  <si>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</si>
  <si>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</si>
  <si>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</si>
  <si>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</si>
  <si>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</si>
  <si>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</si>
  <si>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</si>
  <si>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</si>
  <si>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</si>
  <si>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</si>
  <si>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</si>
  <si>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</si>
  <si>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</si>
  <si>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</si>
  <si>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</si>
  <si>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</si>
  <si>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</si>
  <si>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</si>
  <si>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</si>
  <si>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</si>
  <si>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</si>
  <si>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011HO09497</t>
  </si>
  <si>
    <t>200HO05592</t>
  </si>
  <si>
    <t>014JE00576</t>
  </si>
  <si>
    <t>001JE00711</t>
  </si>
  <si>
    <t>LA JUANITA</t>
  </si>
  <si>
    <t>HACIENDA CHICUA S.A.</t>
  </si>
  <si>
    <t>HCA</t>
  </si>
  <si>
    <t>GABRIEL ANTONIO PANIAGUA LEDEZ</t>
  </si>
  <si>
    <t>GABRIEL PANIAGUA LEDEZMA</t>
  </si>
  <si>
    <t>FINCA XINIA</t>
  </si>
  <si>
    <t>FXG</t>
  </si>
  <si>
    <t>LA FLORY</t>
  </si>
  <si>
    <t>JORGE EDUARDO VARGAS ALFARO</t>
  </si>
  <si>
    <t>FLF</t>
  </si>
  <si>
    <t>XINIA GOMEZ</t>
  </si>
  <si>
    <t>FGP</t>
  </si>
  <si>
    <t>HACIENDA RENOLGA S.A.</t>
  </si>
  <si>
    <t>OLGA COZZA DE PICADO</t>
  </si>
  <si>
    <t>REN</t>
  </si>
  <si>
    <t>CAMPO LINDO</t>
  </si>
  <si>
    <t>LUIS DIEGO MONTERO</t>
  </si>
  <si>
    <t>HCL</t>
  </si>
  <si>
    <t>200HO00528</t>
  </si>
  <si>
    <t>HRV</t>
  </si>
  <si>
    <t>HQU</t>
  </si>
  <si>
    <t>QUINTAGUA</t>
  </si>
  <si>
    <t>DANILO CHAVERRI</t>
  </si>
  <si>
    <t>ANA ISABEL ROJAS ZUÑIGA</t>
  </si>
  <si>
    <t>007HO09441</t>
  </si>
  <si>
    <t>007HO09420</t>
  </si>
  <si>
    <t>VACA</t>
  </si>
  <si>
    <t>CHECK</t>
  </si>
  <si>
    <t>007HO11314</t>
  </si>
  <si>
    <t>AGT</t>
  </si>
  <si>
    <t>014HO06809</t>
  </si>
  <si>
    <t>001HO10788</t>
  </si>
  <si>
    <t>007HO11754</t>
  </si>
  <si>
    <t>HDA RANCHO VERDE JERSEY</t>
  </si>
  <si>
    <t>HDA RANCHO VERDE HOLSTEIN</t>
  </si>
  <si>
    <t>014HO06047</t>
  </si>
  <si>
    <t>029HO13363</t>
  </si>
  <si>
    <t>011HO10017</t>
  </si>
  <si>
    <t>029HO11931</t>
  </si>
  <si>
    <t>007JE01038</t>
  </si>
  <si>
    <t>007JE00860</t>
  </si>
  <si>
    <t>007JE00886</t>
  </si>
  <si>
    <t>014JE00605</t>
  </si>
  <si>
    <t>007JE01221</t>
  </si>
  <si>
    <t>014JE00648</t>
  </si>
  <si>
    <t>029JE03301</t>
  </si>
  <si>
    <t>007JE01206</t>
  </si>
  <si>
    <t>FLT</t>
  </si>
  <si>
    <t>FMA</t>
  </si>
  <si>
    <t>FINCA MANRIQUE ARIAS</t>
  </si>
  <si>
    <t>MANRIQUE ARIAS</t>
  </si>
  <si>
    <r>
      <t>Presente en el hato (</t>
    </r>
    <r>
      <rPr>
        <sz val="11"/>
        <color indexed="10"/>
        <rFont val="Calibri"/>
        <family val="2"/>
      </rPr>
      <t>a la fecha de actualización de la  finca en VAMPP</t>
    </r>
    <r>
      <rPr>
        <sz val="11"/>
        <color indexed="8"/>
        <rFont val="Calibri"/>
        <family val="2"/>
      </rPr>
      <t>) con parto registrado en al menos 2 últimos años</t>
    </r>
  </si>
  <si>
    <t>007HO12195</t>
  </si>
  <si>
    <t>001HO11318</t>
  </si>
  <si>
    <t>200HO02792</t>
  </si>
  <si>
    <t>007HO10999</t>
  </si>
  <si>
    <t>SAN PABLO</t>
  </si>
  <si>
    <t>JORGE MARIO IVANKOVICH CRUZ</t>
  </si>
  <si>
    <t>FSP</t>
  </si>
  <si>
    <t>FIH8710</t>
  </si>
  <si>
    <t>014JE00662</t>
  </si>
  <si>
    <t>014JE00673</t>
  </si>
  <si>
    <t>007JE00590</t>
  </si>
  <si>
    <t>007JE01089</t>
  </si>
  <si>
    <t>566HO01199</t>
  </si>
  <si>
    <t>007HO12198</t>
  </si>
  <si>
    <t>FLM</t>
  </si>
  <si>
    <t>FINCA LA MINI PLANTON</t>
  </si>
  <si>
    <t>LIGIA CUBERO ARCE</t>
  </si>
  <si>
    <t>014HO07822</t>
  </si>
  <si>
    <t>029HO11605</t>
  </si>
  <si>
    <t>014JE00460</t>
  </si>
  <si>
    <t>007JE00855</t>
  </si>
  <si>
    <t>014JE00507</t>
  </si>
  <si>
    <t>**Pegar fincas del archivo fincaselite actual para comparar y agregar las nuevas a la lista</t>
  </si>
  <si>
    <t>GERADO SANABRIA PIRETTI</t>
  </si>
  <si>
    <t>MARIO BLANCO VILLALOBOS</t>
  </si>
  <si>
    <t>LAS TORRES DE PALMIRA</t>
  </si>
  <si>
    <t>ISABEL MARÍA BRAVO DURAN</t>
  </si>
  <si>
    <t>007JE01067</t>
  </si>
  <si>
    <t>FR563040</t>
  </si>
  <si>
    <t>007HO12615</t>
  </si>
  <si>
    <t>014HO07624</t>
  </si>
  <si>
    <t>250HO01009</t>
  </si>
  <si>
    <t>250HO01120</t>
  </si>
  <si>
    <t>007HO05708</t>
  </si>
  <si>
    <t>566HO01267</t>
  </si>
  <si>
    <t>001HO11905</t>
  </si>
  <si>
    <t>029HO13325</t>
  </si>
  <si>
    <t>001HO08778</t>
  </si>
  <si>
    <t>566HO01247</t>
  </si>
  <si>
    <t>007HO12266</t>
  </si>
  <si>
    <t>011HO11298</t>
  </si>
  <si>
    <t>007HO09165</t>
  </si>
  <si>
    <t>014HO07804</t>
  </si>
  <si>
    <t>014HO07420</t>
  </si>
  <si>
    <t>FR-35446</t>
  </si>
  <si>
    <t>014HO04670</t>
  </si>
  <si>
    <t>007JE05004</t>
  </si>
  <si>
    <t>014JE00678</t>
  </si>
  <si>
    <t>200JE10010</t>
  </si>
  <si>
    <t>MN88</t>
  </si>
  <si>
    <t>NUBES DE LA CHONTA</t>
  </si>
  <si>
    <t>054HO00510</t>
  </si>
  <si>
    <t>001HO10297</t>
  </si>
  <si>
    <t>014HO07773</t>
  </si>
  <si>
    <t>001HO10471</t>
  </si>
  <si>
    <t>014HO05560</t>
  </si>
  <si>
    <t>014HO05021</t>
  </si>
  <si>
    <t>566HO01215</t>
  </si>
  <si>
    <t>566HO01228</t>
  </si>
  <si>
    <t>007HO08221</t>
  </si>
  <si>
    <t>007HO12614</t>
  </si>
  <si>
    <t>78750HR</t>
  </si>
  <si>
    <t>BODEGA</t>
  </si>
  <si>
    <t>029JE03762</t>
  </si>
  <si>
    <t>001JE00604</t>
  </si>
  <si>
    <t>001JE00672</t>
  </si>
  <si>
    <t>001JE00956</t>
  </si>
  <si>
    <t>001JE00892</t>
  </si>
  <si>
    <t>029JE03510</t>
  </si>
  <si>
    <t>007JE01437</t>
  </si>
  <si>
    <t>014JE00621</t>
  </si>
  <si>
    <t>007JE01354</t>
  </si>
  <si>
    <t>7J01038</t>
  </si>
  <si>
    <t>007JE00865</t>
  </si>
  <si>
    <t>007JE00762</t>
  </si>
  <si>
    <t>109522</t>
  </si>
  <si>
    <t>99258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</si>
</sst>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2"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i/>
      <sz val="8"/>
      <color rgb="FFFF0000"/>
      <name val="Trebuchet MS"/>
      <family val="2"/>
    </font>
    <font>
      <sz val="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4">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9" fillId="0" borderId="0" xfId="33" applyFont="1" applyBorder="1" applyAlignment="1">
      <alignment horizontal="center"/>
    </xf>
    <xf numFmtId="0" fontId="1" fillId="2" borderId="0" xfId="0" applyFont="1" applyFill="1" applyAlignment="1">
      <alignment horizontal="left" indent="1"/>
    </xf>
    <xf numFmtId="0" fontId="50" fillId="2" borderId="0" xfId="33" applyFont="1" applyFill="1" applyAlignment="1"/>
    <xf numFmtId="166" fontId="20" fillId="0" borderId="0" xfId="33" applyNumberFormat="1" applyFont="1" applyFill="1" applyAlignment="1">
      <alignment vertical="top"/>
    </xf>
    <xf numFmtId="0" fontId="51" fillId="0" borderId="0" xfId="0" applyFont="1"/>
    <xf numFmtId="0" fontId="20" fillId="37" borderId="0" xfId="33" applyFont="1" applyFill="1"/>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9">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35"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36"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F16" sqref="F16"/>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273</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274</v>
      </c>
      <c r="C6" s="131"/>
      <c r="D6" s="131"/>
      <c r="E6" s="131"/>
      <c r="F6" s="131"/>
      <c r="G6" s="131"/>
      <c r="H6" s="131"/>
      <c r="I6" s="131"/>
      <c r="J6" s="131"/>
      <c r="K6" s="132"/>
      <c r="S6" s="144"/>
      <c r="T6" s="144"/>
      <c r="U6" s="144"/>
      <c r="V6" s="144"/>
      <c r="W6" s="144"/>
      <c r="X6" s="144"/>
    </row>
    <row r="7" spans="1:24" s="126" customFormat="1" x14ac:dyDescent="0.25">
      <c r="A7" s="125"/>
      <c r="B7" s="135" t="s">
        <v>17</v>
      </c>
      <c r="C7" s="30" t="s">
        <v>275</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267</v>
      </c>
      <c r="C9" s="131"/>
      <c r="D9" s="131"/>
      <c r="E9" s="131"/>
      <c r="F9" s="131"/>
      <c r="G9" s="131"/>
      <c r="H9" s="131"/>
      <c r="I9" s="131"/>
      <c r="J9" s="131"/>
      <c r="K9" s="132"/>
      <c r="S9" s="144"/>
      <c r="T9" s="144"/>
      <c r="U9" s="144"/>
      <c r="V9" s="144"/>
      <c r="W9" s="144"/>
      <c r="X9" s="144"/>
    </row>
    <row r="10" spans="1:24" s="126" customFormat="1" x14ac:dyDescent="0.25">
      <c r="A10" s="125"/>
      <c r="B10" s="135" t="s">
        <v>17</v>
      </c>
      <c r="C10" s="268" t="s">
        <v>366</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268</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266</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269</v>
      </c>
      <c r="D18" s="131"/>
      <c r="E18" s="131"/>
      <c r="F18" s="131"/>
      <c r="G18" s="131"/>
      <c r="H18" s="131"/>
      <c r="I18" s="131"/>
      <c r="J18" s="131"/>
      <c r="K18" s="132"/>
      <c r="S18" s="144"/>
      <c r="T18" s="144"/>
      <c r="U18" s="144"/>
      <c r="V18" s="144"/>
      <c r="W18" s="144"/>
      <c r="X18" s="144"/>
    </row>
    <row r="19" spans="1:24" s="126" customFormat="1" x14ac:dyDescent="0.25">
      <c r="A19" s="125"/>
      <c r="B19" s="138"/>
      <c r="C19" s="131" t="s">
        <v>276</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270</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271</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272</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269</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277</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103</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108</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109</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127</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128</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110</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147</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158</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111</v>
      </c>
      <c r="B43" s="3"/>
      <c r="C43" s="3"/>
      <c r="D43" s="11"/>
      <c r="E43" s="15"/>
      <c r="F43" s="15"/>
      <c r="G43" s="15"/>
      <c r="H43" s="15"/>
      <c r="I43" s="15">
        <v>233.7</v>
      </c>
      <c r="J43" s="15"/>
      <c r="K43" s="15"/>
      <c r="L43" s="7">
        <v>233.7</v>
      </c>
    </row>
    <row r="44" spans="1:12" x14ac:dyDescent="0.2">
      <c r="A44" s="2">
        <v>88171</v>
      </c>
      <c r="B44" s="2">
        <v>3600001</v>
      </c>
      <c r="C44" s="2" t="s">
        <v>105</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112</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168</v>
      </c>
      <c r="C48" s="3"/>
      <c r="D48" s="11"/>
      <c r="E48" s="15"/>
      <c r="F48" s="15"/>
      <c r="G48" s="15"/>
      <c r="H48" s="15"/>
      <c r="I48" s="15">
        <v>228.7</v>
      </c>
      <c r="J48" s="15"/>
      <c r="K48" s="15"/>
      <c r="L48" s="7">
        <v>228.7</v>
      </c>
    </row>
    <row r="49" spans="1:12" x14ac:dyDescent="0.2">
      <c r="A49" s="2" t="s">
        <v>169</v>
      </c>
      <c r="B49" s="3"/>
      <c r="C49" s="3"/>
      <c r="D49" s="11"/>
      <c r="E49" s="15"/>
      <c r="F49" s="15"/>
      <c r="G49" s="15"/>
      <c r="H49" s="15"/>
      <c r="I49" s="15">
        <v>228.7</v>
      </c>
      <c r="J49" s="15"/>
      <c r="K49" s="15"/>
      <c r="L49" s="7">
        <v>228.7</v>
      </c>
    </row>
    <row r="50" spans="1:12" x14ac:dyDescent="0.2">
      <c r="A50" s="2">
        <v>96180</v>
      </c>
      <c r="B50" s="2">
        <v>3600001</v>
      </c>
      <c r="C50" s="2" t="s">
        <v>87</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88</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172</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113</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94</v>
      </c>
      <c r="B61" s="3"/>
      <c r="C61" s="3"/>
      <c r="D61" s="11"/>
      <c r="E61" s="15"/>
      <c r="F61" s="15">
        <v>307.5</v>
      </c>
      <c r="G61" s="15"/>
      <c r="H61" s="15"/>
      <c r="I61" s="15"/>
      <c r="J61" s="15"/>
      <c r="K61" s="15"/>
      <c r="L61" s="7">
        <v>307.5</v>
      </c>
    </row>
    <row r="62" spans="1:12" x14ac:dyDescent="0.2">
      <c r="A62" s="2">
        <v>93870</v>
      </c>
      <c r="B62" s="2">
        <v>2840001</v>
      </c>
      <c r="C62" s="2" t="s">
        <v>87</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96</v>
      </c>
      <c r="B64" s="3"/>
      <c r="C64" s="3"/>
      <c r="D64" s="11"/>
      <c r="E64" s="15">
        <v>230.1</v>
      </c>
      <c r="F64" s="15"/>
      <c r="G64" s="15"/>
      <c r="H64" s="15"/>
      <c r="I64" s="15"/>
      <c r="J64" s="15"/>
      <c r="K64" s="15"/>
      <c r="L64" s="7">
        <v>230.1</v>
      </c>
    </row>
    <row r="65" spans="1:12" x14ac:dyDescent="0.2">
      <c r="A65" s="2">
        <v>91234</v>
      </c>
      <c r="B65" s="2">
        <v>106500002</v>
      </c>
      <c r="C65" s="2" t="s">
        <v>91</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97</v>
      </c>
      <c r="B67" s="3"/>
      <c r="C67" s="3"/>
      <c r="D67" s="11"/>
      <c r="E67" s="15">
        <v>236.4</v>
      </c>
      <c r="F67" s="15"/>
      <c r="G67" s="15"/>
      <c r="H67" s="15"/>
      <c r="I67" s="15"/>
      <c r="J67" s="15"/>
      <c r="K67" s="15"/>
      <c r="L67" s="7">
        <v>236.4</v>
      </c>
    </row>
    <row r="68" spans="1:12" x14ac:dyDescent="0.2">
      <c r="A68" s="2">
        <v>93864</v>
      </c>
      <c r="B68" s="2">
        <v>2840001</v>
      </c>
      <c r="C68" s="2" t="s">
        <v>87</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98</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165</v>
      </c>
      <c r="B73" s="3"/>
      <c r="C73" s="3"/>
      <c r="D73" s="11"/>
      <c r="E73" s="15"/>
      <c r="F73" s="15"/>
      <c r="G73" s="15"/>
      <c r="H73" s="15">
        <v>231.4</v>
      </c>
      <c r="I73" s="15"/>
      <c r="J73" s="15"/>
      <c r="K73" s="15"/>
      <c r="L73" s="7">
        <v>231.4</v>
      </c>
    </row>
    <row r="74" spans="1:12" x14ac:dyDescent="0.2">
      <c r="A74" s="2">
        <v>79978</v>
      </c>
      <c r="B74" s="2">
        <v>180001</v>
      </c>
      <c r="C74" s="2" t="s">
        <v>92</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99</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100</v>
      </c>
      <c r="B79" s="3"/>
      <c r="C79" s="3"/>
      <c r="D79" s="11"/>
      <c r="E79" s="15"/>
      <c r="F79" s="15"/>
      <c r="G79" s="15"/>
      <c r="H79" s="15"/>
      <c r="I79" s="15">
        <v>229.5</v>
      </c>
      <c r="J79" s="15"/>
      <c r="K79" s="15"/>
      <c r="L79" s="7">
        <v>229.5</v>
      </c>
    </row>
    <row r="80" spans="1:12" x14ac:dyDescent="0.2">
      <c r="A80" s="2">
        <v>93003</v>
      </c>
      <c r="B80" s="2">
        <v>550003</v>
      </c>
      <c r="C80" s="2" t="s">
        <v>104</v>
      </c>
      <c r="D80" s="11"/>
      <c r="E80" s="15">
        <v>268.2</v>
      </c>
      <c r="F80" s="15"/>
      <c r="G80" s="15"/>
      <c r="H80" s="15"/>
      <c r="I80" s="15"/>
      <c r="J80" s="15"/>
      <c r="K80" s="15"/>
      <c r="L80" s="7">
        <v>268.2</v>
      </c>
    </row>
    <row r="81" spans="1:12" x14ac:dyDescent="0.2">
      <c r="A81" s="26"/>
      <c r="B81" s="2" t="s">
        <v>95</v>
      </c>
      <c r="C81" s="3"/>
      <c r="D81" s="11"/>
      <c r="E81" s="15">
        <v>268.2</v>
      </c>
      <c r="F81" s="15"/>
      <c r="G81" s="15"/>
      <c r="H81" s="15"/>
      <c r="I81" s="15"/>
      <c r="J81" s="15"/>
      <c r="K81" s="15"/>
      <c r="L81" s="7">
        <v>268.2</v>
      </c>
    </row>
    <row r="82" spans="1:12" x14ac:dyDescent="0.2">
      <c r="A82" s="2" t="s">
        <v>114</v>
      </c>
      <c r="B82" s="3"/>
      <c r="C82" s="3"/>
      <c r="D82" s="11"/>
      <c r="E82" s="15">
        <v>268.2</v>
      </c>
      <c r="F82" s="15"/>
      <c r="G82" s="15"/>
      <c r="H82" s="15"/>
      <c r="I82" s="15"/>
      <c r="J82" s="15"/>
      <c r="K82" s="15"/>
      <c r="L82" s="7">
        <v>268.2</v>
      </c>
    </row>
    <row r="83" spans="1:12" x14ac:dyDescent="0.2">
      <c r="A83" s="2">
        <v>96095</v>
      </c>
      <c r="B83" s="2">
        <v>102960001</v>
      </c>
      <c r="C83" s="2" t="s">
        <v>102</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115</v>
      </c>
      <c r="B85" s="3"/>
      <c r="C85" s="3"/>
      <c r="D85" s="11">
        <v>243.5</v>
      </c>
      <c r="E85" s="15"/>
      <c r="F85" s="15"/>
      <c r="G85" s="15"/>
      <c r="H85" s="15"/>
      <c r="I85" s="15"/>
      <c r="J85" s="15"/>
      <c r="K85" s="15"/>
      <c r="L85" s="7">
        <v>243.5</v>
      </c>
    </row>
    <row r="86" spans="1:12" x14ac:dyDescent="0.2">
      <c r="A86" s="2">
        <v>94635</v>
      </c>
      <c r="B86" s="2">
        <v>1890027</v>
      </c>
      <c r="C86" s="2" t="s">
        <v>106</v>
      </c>
      <c r="D86" s="11"/>
      <c r="E86" s="15"/>
      <c r="F86" s="15">
        <v>322.3</v>
      </c>
      <c r="G86" s="15"/>
      <c r="H86" s="15"/>
      <c r="I86" s="15"/>
      <c r="J86" s="15"/>
      <c r="K86" s="15"/>
      <c r="L86" s="7">
        <v>322.3</v>
      </c>
    </row>
    <row r="87" spans="1:12" x14ac:dyDescent="0.2">
      <c r="A87" s="26"/>
      <c r="B87" s="2" t="s">
        <v>116</v>
      </c>
      <c r="C87" s="3"/>
      <c r="D87" s="11"/>
      <c r="E87" s="15"/>
      <c r="F87" s="15">
        <v>322.3</v>
      </c>
      <c r="G87" s="15"/>
      <c r="H87" s="15"/>
      <c r="I87" s="15"/>
      <c r="J87" s="15"/>
      <c r="K87" s="15"/>
      <c r="L87" s="7">
        <v>322.3</v>
      </c>
    </row>
    <row r="88" spans="1:12" x14ac:dyDescent="0.2">
      <c r="A88" s="2" t="s">
        <v>117</v>
      </c>
      <c r="B88" s="3"/>
      <c r="C88" s="3"/>
      <c r="D88" s="11"/>
      <c r="E88" s="15"/>
      <c r="F88" s="15">
        <v>322.3</v>
      </c>
      <c r="G88" s="15"/>
      <c r="H88" s="15"/>
      <c r="I88" s="15"/>
      <c r="J88" s="15"/>
      <c r="K88" s="15"/>
      <c r="L88" s="7">
        <v>322.3</v>
      </c>
    </row>
    <row r="89" spans="1:12" x14ac:dyDescent="0.2">
      <c r="A89" s="2">
        <v>96215</v>
      </c>
      <c r="B89" s="2">
        <v>3600001</v>
      </c>
      <c r="C89" s="2" t="s">
        <v>107</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118</v>
      </c>
      <c r="B91" s="3"/>
      <c r="C91" s="3"/>
      <c r="D91" s="11">
        <v>234.7</v>
      </c>
      <c r="E91" s="15"/>
      <c r="F91" s="15"/>
      <c r="G91" s="15"/>
      <c r="H91" s="15"/>
      <c r="I91" s="15"/>
      <c r="J91" s="15"/>
      <c r="K91" s="15"/>
      <c r="L91" s="7">
        <v>234.7</v>
      </c>
    </row>
    <row r="92" spans="1:12" x14ac:dyDescent="0.2">
      <c r="A92" s="2">
        <v>96367</v>
      </c>
      <c r="B92" s="2">
        <v>106500002</v>
      </c>
      <c r="C92" s="2" t="s">
        <v>148</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163</v>
      </c>
      <c r="B94" s="3"/>
      <c r="C94" s="3"/>
      <c r="D94" s="11">
        <v>238.4</v>
      </c>
      <c r="E94" s="15"/>
      <c r="F94" s="15"/>
      <c r="G94" s="15"/>
      <c r="H94" s="15"/>
      <c r="I94" s="15"/>
      <c r="J94" s="15"/>
      <c r="K94" s="15"/>
      <c r="L94" s="7">
        <v>238.4</v>
      </c>
    </row>
    <row r="95" spans="1:12" x14ac:dyDescent="0.2">
      <c r="A95" s="2">
        <v>86741</v>
      </c>
      <c r="B95" s="2">
        <v>106500002</v>
      </c>
      <c r="C95" s="2" t="s">
        <v>106</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119</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171</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120</v>
      </c>
      <c r="B103" s="3"/>
      <c r="C103" s="3"/>
      <c r="D103" s="11"/>
      <c r="E103" s="15"/>
      <c r="F103" s="15"/>
      <c r="G103" s="15"/>
      <c r="H103" s="15">
        <v>230.8</v>
      </c>
      <c r="I103" s="15"/>
      <c r="J103" s="15"/>
      <c r="K103" s="15"/>
      <c r="L103" s="7">
        <v>230.8</v>
      </c>
    </row>
    <row r="104" spans="1:12" x14ac:dyDescent="0.2">
      <c r="A104" s="2">
        <v>98119</v>
      </c>
      <c r="B104" s="2">
        <v>3600001</v>
      </c>
      <c r="C104" s="2" t="s">
        <v>87</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129</v>
      </c>
      <c r="B106" s="3"/>
      <c r="C106" s="3"/>
      <c r="D106" s="11">
        <v>296</v>
      </c>
      <c r="E106" s="15"/>
      <c r="F106" s="15"/>
      <c r="G106" s="15"/>
      <c r="H106" s="15"/>
      <c r="I106" s="15"/>
      <c r="J106" s="15"/>
      <c r="K106" s="15"/>
      <c r="L106" s="7">
        <v>296</v>
      </c>
    </row>
    <row r="107" spans="1:12" x14ac:dyDescent="0.2">
      <c r="A107" s="2">
        <v>98130</v>
      </c>
      <c r="B107" s="2">
        <v>3600001</v>
      </c>
      <c r="C107" s="2" t="s">
        <v>124</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130</v>
      </c>
      <c r="B109" s="3"/>
      <c r="C109" s="3"/>
      <c r="D109" s="11">
        <v>225.9</v>
      </c>
      <c r="E109" s="15"/>
      <c r="F109" s="15"/>
      <c r="G109" s="15"/>
      <c r="H109" s="15"/>
      <c r="I109" s="15"/>
      <c r="J109" s="15"/>
      <c r="K109" s="15"/>
      <c r="L109" s="7">
        <v>225.9</v>
      </c>
    </row>
    <row r="110" spans="1:12" x14ac:dyDescent="0.2">
      <c r="A110" s="2">
        <v>98131</v>
      </c>
      <c r="B110" s="2">
        <v>3600001</v>
      </c>
      <c r="C110" s="2" t="s">
        <v>87</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131</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132</v>
      </c>
      <c r="B115" s="3"/>
      <c r="C115" s="3"/>
      <c r="D115" s="11"/>
      <c r="E115" s="15">
        <v>288.60000000000002</v>
      </c>
      <c r="F115" s="15"/>
      <c r="G115" s="15"/>
      <c r="H115" s="15"/>
      <c r="I115" s="15"/>
      <c r="J115" s="15"/>
      <c r="K115" s="15"/>
      <c r="L115" s="7">
        <v>288.60000000000002</v>
      </c>
    </row>
    <row r="116" spans="1:12" x14ac:dyDescent="0.2">
      <c r="A116" s="2">
        <v>90643</v>
      </c>
      <c r="B116" s="2">
        <v>550003</v>
      </c>
      <c r="C116" s="2" t="s">
        <v>125</v>
      </c>
      <c r="D116" s="11"/>
      <c r="E116" s="15"/>
      <c r="F116" s="15">
        <v>264.60000000000002</v>
      </c>
      <c r="G116" s="15"/>
      <c r="H116" s="15"/>
      <c r="I116" s="15"/>
      <c r="J116" s="15"/>
      <c r="K116" s="15"/>
      <c r="L116" s="7">
        <v>264.60000000000002</v>
      </c>
    </row>
    <row r="117" spans="1:12" x14ac:dyDescent="0.2">
      <c r="A117" s="26"/>
      <c r="B117" s="2" t="s">
        <v>95</v>
      </c>
      <c r="C117" s="3"/>
      <c r="D117" s="11"/>
      <c r="E117" s="15"/>
      <c r="F117" s="15">
        <v>264.60000000000002</v>
      </c>
      <c r="G117" s="15"/>
      <c r="H117" s="15"/>
      <c r="I117" s="15"/>
      <c r="J117" s="15"/>
      <c r="K117" s="15"/>
      <c r="L117" s="7">
        <v>264.60000000000002</v>
      </c>
    </row>
    <row r="118" spans="1:12" x14ac:dyDescent="0.2">
      <c r="A118" s="2" t="s">
        <v>133</v>
      </c>
      <c r="B118" s="3"/>
      <c r="C118" s="3"/>
      <c r="D118" s="11"/>
      <c r="E118" s="15"/>
      <c r="F118" s="15">
        <v>264.60000000000002</v>
      </c>
      <c r="G118" s="15"/>
      <c r="H118" s="15"/>
      <c r="I118" s="15"/>
      <c r="J118" s="15"/>
      <c r="K118" s="15"/>
      <c r="L118" s="7">
        <v>264.60000000000002</v>
      </c>
    </row>
    <row r="119" spans="1:12" x14ac:dyDescent="0.2">
      <c r="A119" s="2">
        <v>93439</v>
      </c>
      <c r="B119" s="2">
        <v>106500002</v>
      </c>
      <c r="C119" s="2" t="s">
        <v>123</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134</v>
      </c>
      <c r="B121" s="3"/>
      <c r="C121" s="3"/>
      <c r="D121" s="11"/>
      <c r="E121" s="15">
        <v>262.89999999999998</v>
      </c>
      <c r="F121" s="15"/>
      <c r="G121" s="15"/>
      <c r="H121" s="15"/>
      <c r="I121" s="15"/>
      <c r="J121" s="15"/>
      <c r="K121" s="15"/>
      <c r="L121" s="7">
        <v>262.89999999999998</v>
      </c>
    </row>
    <row r="122" spans="1:12" x14ac:dyDescent="0.2">
      <c r="A122" s="2">
        <v>98068</v>
      </c>
      <c r="B122" s="2">
        <v>106500002</v>
      </c>
      <c r="C122" s="2" t="s">
        <v>126</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135</v>
      </c>
      <c r="B124" s="3"/>
      <c r="C124" s="3"/>
      <c r="D124" s="11">
        <v>241.4</v>
      </c>
      <c r="E124" s="15"/>
      <c r="F124" s="15"/>
      <c r="G124" s="15"/>
      <c r="H124" s="15"/>
      <c r="I124" s="15"/>
      <c r="J124" s="15"/>
      <c r="K124" s="15"/>
      <c r="L124" s="7">
        <v>241.4</v>
      </c>
    </row>
    <row r="125" spans="1:12" x14ac:dyDescent="0.2">
      <c r="A125" s="2">
        <v>93440</v>
      </c>
      <c r="B125" s="2">
        <v>106500002</v>
      </c>
      <c r="C125" s="2" t="s">
        <v>123</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136</v>
      </c>
      <c r="B127" s="3"/>
      <c r="C127" s="3"/>
      <c r="D127" s="11"/>
      <c r="E127" s="15">
        <v>255.6</v>
      </c>
      <c r="F127" s="15"/>
      <c r="G127" s="15"/>
      <c r="H127" s="15"/>
      <c r="I127" s="15"/>
      <c r="J127" s="15"/>
      <c r="K127" s="15"/>
      <c r="L127" s="7">
        <v>255.6</v>
      </c>
    </row>
    <row r="128" spans="1:12" x14ac:dyDescent="0.2">
      <c r="A128" s="2">
        <v>96093</v>
      </c>
      <c r="B128" s="2">
        <v>102960001</v>
      </c>
      <c r="C128" s="2" t="s">
        <v>122</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137</v>
      </c>
      <c r="B130" s="3"/>
      <c r="C130" s="3"/>
      <c r="D130" s="11">
        <v>237.2</v>
      </c>
      <c r="E130" s="15"/>
      <c r="F130" s="15"/>
      <c r="G130" s="15"/>
      <c r="H130" s="15"/>
      <c r="I130" s="15"/>
      <c r="J130" s="15"/>
      <c r="K130" s="15"/>
      <c r="L130" s="7">
        <v>237.2</v>
      </c>
    </row>
    <row r="131" spans="1:12" x14ac:dyDescent="0.2">
      <c r="A131" s="2">
        <v>91821</v>
      </c>
      <c r="B131" s="2">
        <v>80001</v>
      </c>
      <c r="C131" s="2" t="s">
        <v>146</v>
      </c>
      <c r="D131" s="11"/>
      <c r="E131" s="15">
        <v>263.10000000000002</v>
      </c>
      <c r="F131" s="15"/>
      <c r="G131" s="15"/>
      <c r="H131" s="15"/>
      <c r="I131" s="15"/>
      <c r="J131" s="15"/>
      <c r="K131" s="15"/>
      <c r="L131" s="7">
        <v>263.10000000000002</v>
      </c>
    </row>
    <row r="132" spans="1:12" x14ac:dyDescent="0.2">
      <c r="A132" s="26"/>
      <c r="B132" s="2" t="s">
        <v>156</v>
      </c>
      <c r="C132" s="3"/>
      <c r="D132" s="11"/>
      <c r="E132" s="15">
        <v>263.10000000000002</v>
      </c>
      <c r="F132" s="15"/>
      <c r="G132" s="15"/>
      <c r="H132" s="15"/>
      <c r="I132" s="15"/>
      <c r="J132" s="15"/>
      <c r="K132" s="15"/>
      <c r="L132" s="7">
        <v>263.10000000000002</v>
      </c>
    </row>
    <row r="133" spans="1:12" x14ac:dyDescent="0.2">
      <c r="A133" s="2" t="s">
        <v>157</v>
      </c>
      <c r="B133" s="3"/>
      <c r="C133" s="3"/>
      <c r="D133" s="11"/>
      <c r="E133" s="15">
        <v>263.10000000000002</v>
      </c>
      <c r="F133" s="15"/>
      <c r="G133" s="15"/>
      <c r="H133" s="15"/>
      <c r="I133" s="15"/>
      <c r="J133" s="15"/>
      <c r="K133" s="15"/>
      <c r="L133" s="7">
        <v>263.10000000000002</v>
      </c>
    </row>
    <row r="134" spans="1:12" x14ac:dyDescent="0.2">
      <c r="A134" s="2">
        <v>99232</v>
      </c>
      <c r="B134" s="2">
        <v>102960001</v>
      </c>
      <c r="C134" s="2" t="s">
        <v>121</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159</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160</v>
      </c>
      <c r="C138" s="3"/>
      <c r="D138" s="11"/>
      <c r="E138" s="15">
        <v>245.2</v>
      </c>
      <c r="F138" s="15"/>
      <c r="G138" s="15"/>
      <c r="H138" s="15"/>
      <c r="I138" s="15"/>
      <c r="J138" s="15"/>
      <c r="K138" s="15"/>
      <c r="L138" s="7">
        <v>245.2</v>
      </c>
    </row>
    <row r="139" spans="1:12" x14ac:dyDescent="0.2">
      <c r="A139" s="2" t="s">
        <v>161</v>
      </c>
      <c r="B139" s="3"/>
      <c r="C139" s="3"/>
      <c r="D139" s="11"/>
      <c r="E139" s="15">
        <v>245.2</v>
      </c>
      <c r="F139" s="15"/>
      <c r="G139" s="15"/>
      <c r="H139" s="15"/>
      <c r="I139" s="15"/>
      <c r="J139" s="15"/>
      <c r="K139" s="15"/>
      <c r="L139" s="7">
        <v>245.2</v>
      </c>
    </row>
    <row r="140" spans="1:12" x14ac:dyDescent="0.2">
      <c r="A140" s="2">
        <v>93421</v>
      </c>
      <c r="B140" s="2">
        <v>106500002</v>
      </c>
      <c r="C140" s="2" t="s">
        <v>123</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162</v>
      </c>
      <c r="B142" s="3"/>
      <c r="C142" s="3"/>
      <c r="D142" s="11"/>
      <c r="E142" s="15">
        <v>241.7</v>
      </c>
      <c r="F142" s="15"/>
      <c r="G142" s="15"/>
      <c r="H142" s="15"/>
      <c r="I142" s="15"/>
      <c r="J142" s="15"/>
      <c r="K142" s="15"/>
      <c r="L142" s="7">
        <v>241.7</v>
      </c>
    </row>
    <row r="143" spans="1:12" x14ac:dyDescent="0.2">
      <c r="A143" s="2">
        <v>89632</v>
      </c>
      <c r="B143" s="2">
        <v>3600001</v>
      </c>
      <c r="C143" s="2" t="s">
        <v>149</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164</v>
      </c>
      <c r="B145" s="3"/>
      <c r="C145" s="3"/>
      <c r="D145" s="11"/>
      <c r="E145" s="15"/>
      <c r="F145" s="15"/>
      <c r="G145" s="15">
        <v>233.5</v>
      </c>
      <c r="H145" s="15"/>
      <c r="I145" s="15"/>
      <c r="J145" s="15"/>
      <c r="K145" s="15"/>
      <c r="L145" s="7">
        <v>233.5</v>
      </c>
    </row>
    <row r="146" spans="1:12" x14ac:dyDescent="0.2">
      <c r="A146" s="2">
        <v>98894</v>
      </c>
      <c r="B146" s="2">
        <v>2840001</v>
      </c>
      <c r="C146" s="2" t="s">
        <v>150</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166</v>
      </c>
      <c r="B148" s="3"/>
      <c r="C148" s="3"/>
      <c r="D148" s="11">
        <v>230.8</v>
      </c>
      <c r="E148" s="15"/>
      <c r="F148" s="15"/>
      <c r="G148" s="15"/>
      <c r="H148" s="15"/>
      <c r="I148" s="15"/>
      <c r="J148" s="15"/>
      <c r="K148" s="15"/>
      <c r="L148" s="7">
        <v>230.8</v>
      </c>
    </row>
    <row r="149" spans="1:12" x14ac:dyDescent="0.2">
      <c r="A149" s="2">
        <v>81008</v>
      </c>
      <c r="B149" s="2">
        <v>2840001</v>
      </c>
      <c r="C149" s="2" t="s">
        <v>151</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167</v>
      </c>
      <c r="B151" s="3"/>
      <c r="C151" s="3"/>
      <c r="D151" s="11"/>
      <c r="E151" s="15"/>
      <c r="F151" s="15"/>
      <c r="G151" s="15"/>
      <c r="H151" s="15"/>
      <c r="I151" s="15"/>
      <c r="J151" s="15">
        <v>230.2</v>
      </c>
      <c r="K151" s="15"/>
      <c r="L151" s="7">
        <v>230.2</v>
      </c>
    </row>
    <row r="152" spans="1:12" x14ac:dyDescent="0.2">
      <c r="A152" s="2">
        <v>87002</v>
      </c>
      <c r="B152" s="2">
        <v>2760001</v>
      </c>
      <c r="C152" s="2" t="s">
        <v>152</v>
      </c>
      <c r="D152" s="11"/>
      <c r="E152" s="15"/>
      <c r="F152" s="15">
        <v>226.1</v>
      </c>
      <c r="G152" s="15"/>
      <c r="H152" s="15"/>
      <c r="I152" s="15"/>
      <c r="J152" s="15"/>
      <c r="K152" s="15"/>
      <c r="L152" s="7">
        <v>226.1</v>
      </c>
    </row>
    <row r="153" spans="1:12" x14ac:dyDescent="0.2">
      <c r="A153" s="26"/>
      <c r="B153" s="2" t="s">
        <v>160</v>
      </c>
      <c r="C153" s="3"/>
      <c r="D153" s="11"/>
      <c r="E153" s="15"/>
      <c r="F153" s="15">
        <v>226.1</v>
      </c>
      <c r="G153" s="15"/>
      <c r="H153" s="15"/>
      <c r="I153" s="15"/>
      <c r="J153" s="15"/>
      <c r="K153" s="15"/>
      <c r="L153" s="7">
        <v>226.1</v>
      </c>
    </row>
    <row r="154" spans="1:12" x14ac:dyDescent="0.2">
      <c r="A154" s="2" t="s">
        <v>170</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110" zoomScaleNormal="110" workbookViewId="0">
      <pane ySplit="10" topLeftCell="A11" activePane="bottomLeft" state="frozen"/>
      <selection pane="bottomLeft" activeCell="A6" sqref="A6"/>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hidden="1" customWidth="1"/>
    <col min="12" max="12" width="7" style="236" hidden="1" customWidth="1"/>
    <col min="13" max="13" width="7" style="231" customWidth="1"/>
    <col min="14" max="14" width="11.42578125" style="201" customWidth="1"/>
    <col min="15" max="16384" width="11.42578125" style="201"/>
  </cols>
  <sheetData>
    <row r="1" spans="1:13" s="192" customFormat="1" x14ac:dyDescent="0.3">
      <c r="A1" s="204"/>
      <c r="B1" s="193" t="s">
        <v>260</v>
      </c>
      <c r="C1" s="227"/>
      <c r="D1" s="193"/>
      <c r="E1" s="228"/>
      <c r="F1" s="228"/>
      <c r="G1" s="204"/>
      <c r="H1" s="229"/>
      <c r="I1" s="230"/>
      <c r="J1" s="148"/>
      <c r="K1" s="183"/>
      <c r="L1" s="193"/>
      <c r="M1" s="231"/>
    </row>
    <row r="2" spans="1:13" s="192" customFormat="1" x14ac:dyDescent="0.3">
      <c r="A2" s="204"/>
      <c r="B2" s="232">
        <v>44819</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73"/>
      <c r="I5" s="274"/>
      <c r="J5" s="274"/>
      <c r="K5" s="241"/>
      <c r="L5" s="242"/>
      <c r="M5" s="243"/>
    </row>
    <row r="6" spans="1:13" ht="13.5" customHeight="1" x14ac:dyDescent="0.3">
      <c r="B6" s="237"/>
      <c r="C6" s="244"/>
      <c r="D6" s="212"/>
      <c r="E6" s="244" t="s">
        <v>37</v>
      </c>
      <c r="F6" s="239"/>
      <c r="G6" s="245">
        <f>+SUBTOTAL(101,G11:G10003)</f>
        <v>204.16</v>
      </c>
      <c r="H6" s="246">
        <f>+SUBTOTAL(101,H11:H10003)</f>
        <v>50.101199999999999</v>
      </c>
      <c r="I6" s="245">
        <f>+SUBTOTAL(101,I11:I10003)</f>
        <v>3.42</v>
      </c>
      <c r="J6" s="149">
        <f>+SUBTOTAL(101,J11:J10003)</f>
        <v>568.85600000000011</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34</v>
      </c>
      <c r="H8" s="246">
        <f>+SUBTOTAL(105,H11:H10003)</f>
        <v>31.734000000000002</v>
      </c>
      <c r="I8" s="245">
        <f>+SUBTOTAL(105,I11:I10003)</f>
        <v>1</v>
      </c>
      <c r="J8" s="150">
        <f>+SUBTOTAL(105,J11:J10003)</f>
        <v>493.4</v>
      </c>
      <c r="K8" s="207"/>
      <c r="L8" s="242"/>
      <c r="M8" s="243"/>
    </row>
    <row r="9" spans="1:13" ht="13.5" customHeight="1" x14ac:dyDescent="0.3">
      <c r="B9" s="211"/>
      <c r="C9" s="244"/>
      <c r="D9" s="212"/>
      <c r="E9" s="244" t="s">
        <v>19</v>
      </c>
      <c r="F9" s="239"/>
      <c r="G9" s="245">
        <f>+SUBTOTAL(104,G11:G10003)</f>
        <v>305</v>
      </c>
      <c r="H9" s="246">
        <f>+SUBTOTAL(104,H11:H10003)</f>
        <v>61.991999999999997</v>
      </c>
      <c r="I9" s="245">
        <f>+SUBTOTAL(104,I11:I10003)</f>
        <v>8</v>
      </c>
      <c r="J9" s="150">
        <f>+SUBTOTAL(104,J11:J10003)</f>
        <v>810.5</v>
      </c>
      <c r="K9" s="207"/>
      <c r="L9" s="247"/>
      <c r="M9" s="212"/>
    </row>
    <row r="10" spans="1:13" s="211" customFormat="1" x14ac:dyDescent="0.3">
      <c r="A10" s="247" t="s">
        <v>259</v>
      </c>
      <c r="B10" s="247" t="s">
        <v>41</v>
      </c>
      <c r="C10" s="238" t="s">
        <v>40</v>
      </c>
      <c r="D10" s="212" t="s">
        <v>42</v>
      </c>
      <c r="E10" s="234" t="s">
        <v>8</v>
      </c>
      <c r="F10" s="248" t="s">
        <v>9</v>
      </c>
      <c r="G10" s="239" t="s">
        <v>10</v>
      </c>
      <c r="H10" s="217" t="s">
        <v>22</v>
      </c>
      <c r="I10" s="239" t="s">
        <v>23</v>
      </c>
      <c r="J10" s="151" t="s">
        <v>21</v>
      </c>
      <c r="K10" s="249" t="s">
        <v>341</v>
      </c>
      <c r="L10" s="247" t="s">
        <v>342</v>
      </c>
      <c r="M10" s="212"/>
    </row>
    <row r="11" spans="1:13" x14ac:dyDescent="0.3">
      <c r="A11" s="236">
        <v>1</v>
      </c>
      <c r="B11" s="250">
        <v>660006</v>
      </c>
      <c r="C11" s="251">
        <v>113953</v>
      </c>
      <c r="D11" s="176" t="s">
        <v>350</v>
      </c>
      <c r="E11" s="228">
        <v>42917</v>
      </c>
      <c r="F11" s="252">
        <v>44682</v>
      </c>
      <c r="G11" s="204">
        <v>61</v>
      </c>
      <c r="H11" s="253">
        <v>39.527999999999999</v>
      </c>
      <c r="I11" s="254">
        <v>3</v>
      </c>
      <c r="J11" s="152">
        <v>810.5</v>
      </c>
      <c r="K11" s="185">
        <v>966.02</v>
      </c>
      <c r="L11" s="223" t="str">
        <f>+LOOKUP(B11,COD_FIN!C$9:C$69,COD_FIN!B$9:B$69)</f>
        <v>GVI</v>
      </c>
      <c r="M11" s="223"/>
    </row>
    <row r="12" spans="1:13" x14ac:dyDescent="0.3">
      <c r="A12" s="236">
        <f t="shared" ref="A12:A35" si="0">+A11+1</f>
        <v>2</v>
      </c>
      <c r="B12" s="250">
        <v>102960001</v>
      </c>
      <c r="C12" s="251">
        <v>111830</v>
      </c>
      <c r="D12" s="176" t="s">
        <v>367</v>
      </c>
      <c r="E12" s="228">
        <v>42583</v>
      </c>
      <c r="F12" s="252">
        <v>44562</v>
      </c>
      <c r="G12" s="204">
        <v>173</v>
      </c>
      <c r="H12" s="253">
        <v>50.35</v>
      </c>
      <c r="I12" s="254">
        <v>4</v>
      </c>
      <c r="J12" s="152">
        <v>722.4</v>
      </c>
      <c r="K12" s="185">
        <v>3270</v>
      </c>
      <c r="L12" s="223" t="str">
        <f>+LOOKUP(B12,COD_FIN!C$9:C$69,COD_FIN!B$9:B$69)</f>
        <v>HLM</v>
      </c>
    </row>
    <row r="13" spans="1:13" x14ac:dyDescent="0.3">
      <c r="A13" s="236">
        <f t="shared" si="0"/>
        <v>3</v>
      </c>
      <c r="B13" s="250">
        <v>102960001</v>
      </c>
      <c r="C13" s="251">
        <v>117400</v>
      </c>
      <c r="D13" s="176" t="s">
        <v>369</v>
      </c>
      <c r="E13" s="228">
        <v>43709</v>
      </c>
      <c r="F13" s="252">
        <v>44409</v>
      </c>
      <c r="G13" s="204">
        <v>305</v>
      </c>
      <c r="H13" s="253">
        <v>43.56</v>
      </c>
      <c r="I13" s="254">
        <v>1</v>
      </c>
      <c r="J13" s="152">
        <v>715.6</v>
      </c>
      <c r="K13" s="185">
        <v>3518</v>
      </c>
      <c r="L13" s="223" t="str">
        <f>+LOOKUP(B13,COD_FIN!C$9:C$69,COD_FIN!B$9:B$69)</f>
        <v>HLM</v>
      </c>
    </row>
    <row r="14" spans="1:13" x14ac:dyDescent="0.3">
      <c r="A14" s="236">
        <f t="shared" si="0"/>
        <v>4</v>
      </c>
      <c r="B14" s="250">
        <v>550003</v>
      </c>
      <c r="C14" s="251">
        <v>116487</v>
      </c>
      <c r="D14" s="176" t="s">
        <v>401</v>
      </c>
      <c r="E14" s="228">
        <v>43466</v>
      </c>
      <c r="F14" s="252">
        <v>44682</v>
      </c>
      <c r="G14" s="204">
        <v>48</v>
      </c>
      <c r="H14" s="253">
        <v>31.734000000000002</v>
      </c>
      <c r="I14" s="254">
        <v>2</v>
      </c>
      <c r="J14" s="152">
        <v>689.3</v>
      </c>
      <c r="K14" s="185">
        <v>1142</v>
      </c>
      <c r="L14" s="223" t="str">
        <f>+LOOKUP(B14,COD_FIN!C$9:C$69,COD_FIN!B$9:B$69)</f>
        <v>HLP</v>
      </c>
    </row>
    <row r="15" spans="1:13" x14ac:dyDescent="0.3">
      <c r="A15" s="236">
        <f t="shared" si="0"/>
        <v>5</v>
      </c>
      <c r="B15" s="250">
        <v>102960001</v>
      </c>
      <c r="C15" s="251">
        <v>114892</v>
      </c>
      <c r="D15" s="176" t="s">
        <v>379</v>
      </c>
      <c r="E15" s="228">
        <v>43282</v>
      </c>
      <c r="F15" s="252">
        <v>44378</v>
      </c>
      <c r="G15" s="204">
        <v>305</v>
      </c>
      <c r="H15" s="253">
        <v>43.34</v>
      </c>
      <c r="I15" s="254">
        <v>2</v>
      </c>
      <c r="J15" s="152">
        <v>683.8</v>
      </c>
      <c r="K15" s="185">
        <v>3429</v>
      </c>
      <c r="L15" s="223" t="str">
        <f>+LOOKUP(B15,COD_FIN!C$9:C$69,COD_FIN!B$9:B$69)</f>
        <v>HLM</v>
      </c>
    </row>
    <row r="16" spans="1:13" x14ac:dyDescent="0.3">
      <c r="A16" s="236">
        <f t="shared" si="0"/>
        <v>6</v>
      </c>
      <c r="B16" s="250">
        <v>102960001</v>
      </c>
      <c r="C16" s="251">
        <v>112879</v>
      </c>
      <c r="D16" s="176" t="s">
        <v>345</v>
      </c>
      <c r="E16" s="228">
        <v>42795</v>
      </c>
      <c r="F16" s="252">
        <v>44348</v>
      </c>
      <c r="G16" s="204">
        <v>305</v>
      </c>
      <c r="H16" s="253">
        <v>53.68</v>
      </c>
      <c r="I16" s="254">
        <v>3</v>
      </c>
      <c r="J16" s="152">
        <v>648.29999999999995</v>
      </c>
      <c r="K16" s="185">
        <v>3324</v>
      </c>
      <c r="L16" s="223" t="str">
        <f>+LOOKUP(B16,COD_FIN!C$9:C$69,COD_FIN!B$9:B$69)</f>
        <v>HLM</v>
      </c>
    </row>
    <row r="17" spans="1:12" x14ac:dyDescent="0.3">
      <c r="A17" s="236">
        <f t="shared" si="0"/>
        <v>7</v>
      </c>
      <c r="B17" s="250">
        <v>101440001</v>
      </c>
      <c r="C17" s="251">
        <v>104255</v>
      </c>
      <c r="D17" s="176" t="s">
        <v>91</v>
      </c>
      <c r="E17" s="228">
        <v>41091</v>
      </c>
      <c r="F17" s="252">
        <v>44470</v>
      </c>
      <c r="G17" s="204">
        <v>275</v>
      </c>
      <c r="H17" s="253">
        <v>59.51</v>
      </c>
      <c r="I17" s="254">
        <v>7</v>
      </c>
      <c r="J17" s="152">
        <v>647</v>
      </c>
      <c r="K17" s="185">
        <v>513</v>
      </c>
      <c r="L17" s="223" t="str">
        <f>+LOOKUP(B17,COD_FIN!C$9:C$69,COD_FIN!B$9:B$69)</f>
        <v>ARM</v>
      </c>
    </row>
    <row r="18" spans="1:12" x14ac:dyDescent="0.3">
      <c r="A18" s="236">
        <f t="shared" si="0"/>
        <v>8</v>
      </c>
      <c r="B18" s="250">
        <v>1130001</v>
      </c>
      <c r="C18" s="251">
        <v>101875</v>
      </c>
      <c r="D18" s="176" t="s">
        <v>400</v>
      </c>
      <c r="E18" s="228">
        <v>40756</v>
      </c>
      <c r="F18" s="252">
        <v>44470</v>
      </c>
      <c r="G18" s="204">
        <v>234</v>
      </c>
      <c r="H18" s="253">
        <v>61.991999999999997</v>
      </c>
      <c r="I18" s="254">
        <v>8</v>
      </c>
      <c r="J18" s="152">
        <v>640</v>
      </c>
      <c r="K18" s="185">
        <v>768</v>
      </c>
      <c r="L18" s="223" t="str">
        <f>+LOOKUP(B18,COD_FIN!C$9:C$69,COD_FIN!B$9:B$69)</f>
        <v>ISA</v>
      </c>
    </row>
    <row r="19" spans="1:12" x14ac:dyDescent="0.3">
      <c r="A19" s="236">
        <f t="shared" si="0"/>
        <v>9</v>
      </c>
      <c r="B19" s="250">
        <v>102960001</v>
      </c>
      <c r="C19" s="251">
        <v>117297</v>
      </c>
      <c r="D19" s="176" t="s">
        <v>369</v>
      </c>
      <c r="E19" s="228">
        <v>43617</v>
      </c>
      <c r="F19" s="252">
        <v>44713</v>
      </c>
      <c r="G19" s="204">
        <v>35</v>
      </c>
      <c r="H19" s="253">
        <v>35.752000000000002</v>
      </c>
      <c r="I19" s="254">
        <v>2</v>
      </c>
      <c r="J19" s="152">
        <v>639.79999999999995</v>
      </c>
      <c r="K19" s="185">
        <v>3504</v>
      </c>
      <c r="L19" s="223" t="str">
        <f>+LOOKUP(B19,COD_FIN!C$9:C$69,COD_FIN!B$9:B$69)</f>
        <v>HLM</v>
      </c>
    </row>
    <row r="20" spans="1:12" x14ac:dyDescent="0.3">
      <c r="A20" s="236">
        <f t="shared" si="0"/>
        <v>10</v>
      </c>
      <c r="B20" s="250">
        <v>550003</v>
      </c>
      <c r="C20" s="251">
        <v>111355</v>
      </c>
      <c r="D20" s="176" t="s">
        <v>339</v>
      </c>
      <c r="E20" s="228">
        <v>42401</v>
      </c>
      <c r="F20" s="252">
        <v>44440</v>
      </c>
      <c r="G20" s="204">
        <v>280</v>
      </c>
      <c r="H20" s="253">
        <v>57.09</v>
      </c>
      <c r="I20" s="254">
        <v>4</v>
      </c>
      <c r="J20" s="152">
        <v>613.9</v>
      </c>
      <c r="K20" s="185">
        <v>955</v>
      </c>
      <c r="L20" s="223" t="str">
        <f>+LOOKUP(B20,COD_FIN!C$9:C$69,COD_FIN!B$9:B$69)</f>
        <v>HLP</v>
      </c>
    </row>
    <row r="21" spans="1:12" x14ac:dyDescent="0.3">
      <c r="A21" s="236">
        <f t="shared" si="0"/>
        <v>11</v>
      </c>
      <c r="B21" s="250">
        <v>2580001</v>
      </c>
      <c r="C21" s="251">
        <v>109107</v>
      </c>
      <c r="D21" s="176">
        <v>105348</v>
      </c>
      <c r="E21" s="228">
        <v>42005</v>
      </c>
      <c r="F21" s="252">
        <v>44470</v>
      </c>
      <c r="G21" s="204">
        <v>241</v>
      </c>
      <c r="H21" s="253">
        <v>48.866</v>
      </c>
      <c r="I21" s="254">
        <v>4</v>
      </c>
      <c r="J21" s="152">
        <v>609.6</v>
      </c>
      <c r="K21" s="185">
        <v>1713</v>
      </c>
      <c r="L21" s="223" t="str">
        <f>+LOOKUP(B21,COD_FIN!C$9:C$69,COD_FIN!B$9:B$69)</f>
        <v>GSB</v>
      </c>
    </row>
    <row r="22" spans="1:12" x14ac:dyDescent="0.3">
      <c r="A22" s="236">
        <f t="shared" si="0"/>
        <v>12</v>
      </c>
      <c r="B22" s="250">
        <v>540006</v>
      </c>
      <c r="C22" s="251">
        <v>114921</v>
      </c>
      <c r="D22" s="176" t="s">
        <v>401</v>
      </c>
      <c r="E22" s="228">
        <v>43132</v>
      </c>
      <c r="F22" s="252">
        <v>44562</v>
      </c>
      <c r="G22" s="204">
        <v>208</v>
      </c>
      <c r="H22" s="253">
        <v>41.445999999999998</v>
      </c>
      <c r="I22" s="254">
        <v>2</v>
      </c>
      <c r="J22" s="152">
        <v>602.29999999999995</v>
      </c>
      <c r="K22" s="185">
        <v>3237</v>
      </c>
      <c r="L22" s="223" t="str">
        <f>+LOOKUP(B22,COD_FIN!C$9:C$69,COD_FIN!B$9:B$69)</f>
        <v>GPA</v>
      </c>
    </row>
    <row r="23" spans="1:12" x14ac:dyDescent="0.3">
      <c r="A23" s="236">
        <f t="shared" si="0"/>
        <v>13</v>
      </c>
      <c r="B23" s="250">
        <v>540006</v>
      </c>
      <c r="C23" s="251">
        <v>110612</v>
      </c>
      <c r="D23" s="176" t="s">
        <v>399</v>
      </c>
      <c r="E23" s="228">
        <v>42309</v>
      </c>
      <c r="F23" s="252">
        <v>44562</v>
      </c>
      <c r="G23" s="204">
        <v>211</v>
      </c>
      <c r="H23" s="253">
        <v>50.543999999999997</v>
      </c>
      <c r="I23" s="254">
        <v>4</v>
      </c>
      <c r="J23" s="152">
        <v>590.4</v>
      </c>
      <c r="K23" s="185">
        <v>2920</v>
      </c>
      <c r="L23" s="223" t="str">
        <f>+LOOKUP(B23,COD_FIN!C$9:C$69,COD_FIN!B$9:B$69)</f>
        <v>GPA</v>
      </c>
    </row>
    <row r="24" spans="1:12" x14ac:dyDescent="0.3">
      <c r="A24" s="236">
        <f t="shared" si="0"/>
        <v>14</v>
      </c>
      <c r="B24" s="250">
        <v>102960001</v>
      </c>
      <c r="C24" s="251">
        <v>114251</v>
      </c>
      <c r="D24" s="176" t="s">
        <v>369</v>
      </c>
      <c r="E24" s="228">
        <v>43040</v>
      </c>
      <c r="F24" s="252">
        <v>44531</v>
      </c>
      <c r="G24" s="204">
        <v>218</v>
      </c>
      <c r="H24" s="253">
        <v>51.774999999999999</v>
      </c>
      <c r="I24" s="254">
        <v>3</v>
      </c>
      <c r="J24" s="152">
        <v>590.1</v>
      </c>
      <c r="K24" s="185">
        <v>3365</v>
      </c>
      <c r="L24" s="223" t="str">
        <f>+LOOKUP(B24,COD_FIN!C$9:C$69,COD_FIN!B$9:B$69)</f>
        <v>HLM</v>
      </c>
    </row>
    <row r="25" spans="1:12" x14ac:dyDescent="0.3">
      <c r="A25" s="236">
        <f t="shared" si="0"/>
        <v>15</v>
      </c>
      <c r="B25" s="250">
        <v>540006</v>
      </c>
      <c r="C25" s="251">
        <v>106216</v>
      </c>
      <c r="D25" s="176" t="s">
        <v>404</v>
      </c>
      <c r="E25" s="228">
        <v>41487</v>
      </c>
      <c r="F25" s="252">
        <v>44470</v>
      </c>
      <c r="G25" s="204">
        <v>275</v>
      </c>
      <c r="H25" s="253">
        <v>61.27</v>
      </c>
      <c r="I25" s="254">
        <v>5</v>
      </c>
      <c r="J25" s="152">
        <v>588.70000000000005</v>
      </c>
      <c r="K25" s="185">
        <v>2614</v>
      </c>
      <c r="L25" s="223" t="str">
        <f>+LOOKUP(B25,COD_FIN!C$9:C$69,COD_FIN!B$9:B$69)</f>
        <v>GPA</v>
      </c>
    </row>
    <row r="26" spans="1:12" x14ac:dyDescent="0.3">
      <c r="A26" s="236">
        <f t="shared" si="0"/>
        <v>16</v>
      </c>
      <c r="B26" s="250">
        <v>550003</v>
      </c>
      <c r="C26" s="251">
        <v>113316</v>
      </c>
      <c r="D26" s="176" t="s">
        <v>339</v>
      </c>
      <c r="E26" s="228">
        <v>42705</v>
      </c>
      <c r="F26" s="252">
        <v>44256</v>
      </c>
      <c r="G26" s="204">
        <v>305</v>
      </c>
      <c r="H26" s="253">
        <v>54.01</v>
      </c>
      <c r="I26" s="254">
        <v>3</v>
      </c>
      <c r="J26" s="152">
        <v>583.70000000000005</v>
      </c>
      <c r="K26" s="185">
        <v>1009</v>
      </c>
      <c r="L26" s="223" t="str">
        <f>+LOOKUP(B26,COD_FIN!C$9:C$69,COD_FIN!B$9:B$69)</f>
        <v>HLP</v>
      </c>
    </row>
    <row r="27" spans="1:12" x14ac:dyDescent="0.3">
      <c r="A27" s="236">
        <f t="shared" si="0"/>
        <v>17</v>
      </c>
      <c r="B27" s="250">
        <v>102960001</v>
      </c>
      <c r="C27" s="251">
        <v>110388</v>
      </c>
      <c r="D27" s="176" t="s">
        <v>343</v>
      </c>
      <c r="E27" s="228">
        <v>42370</v>
      </c>
      <c r="F27" s="252">
        <v>44682</v>
      </c>
      <c r="G27" s="204">
        <v>80</v>
      </c>
      <c r="H27" s="253">
        <v>57.57</v>
      </c>
      <c r="I27" s="254">
        <v>5</v>
      </c>
      <c r="J27" s="152">
        <v>582</v>
      </c>
      <c r="K27" s="185">
        <v>3222</v>
      </c>
      <c r="L27" s="223" t="str">
        <f>+LOOKUP(B27,COD_FIN!C$9:C$69,COD_FIN!B$9:B$69)</f>
        <v>HLM</v>
      </c>
    </row>
    <row r="28" spans="1:12" x14ac:dyDescent="0.3">
      <c r="A28" s="236">
        <f t="shared" si="0"/>
        <v>18</v>
      </c>
      <c r="B28" s="250">
        <v>102960001</v>
      </c>
      <c r="C28" s="251">
        <v>117399</v>
      </c>
      <c r="D28" s="176" t="s">
        <v>369</v>
      </c>
      <c r="E28" s="228">
        <v>43709</v>
      </c>
      <c r="F28" s="252">
        <v>44470</v>
      </c>
      <c r="G28" s="204">
        <v>265</v>
      </c>
      <c r="H28" s="253">
        <v>45.017000000000003</v>
      </c>
      <c r="I28" s="254">
        <v>1</v>
      </c>
      <c r="J28" s="152">
        <v>577.4</v>
      </c>
      <c r="K28" s="185">
        <v>3517</v>
      </c>
      <c r="L28" s="223" t="str">
        <f>+LOOKUP(B28,COD_FIN!C$9:C$69,COD_FIN!B$9:B$69)</f>
        <v>HLM</v>
      </c>
    </row>
    <row r="29" spans="1:12" x14ac:dyDescent="0.3">
      <c r="A29" s="236">
        <f t="shared" si="0"/>
        <v>19</v>
      </c>
      <c r="B29" s="250">
        <v>1130001</v>
      </c>
      <c r="C29" s="251">
        <v>112499</v>
      </c>
      <c r="D29" s="176" t="s">
        <v>403</v>
      </c>
      <c r="E29" s="228">
        <v>42614</v>
      </c>
      <c r="F29" s="252">
        <v>44256</v>
      </c>
      <c r="G29" s="204">
        <v>305</v>
      </c>
      <c r="H29" s="253">
        <v>50.27</v>
      </c>
      <c r="I29" s="254">
        <v>3</v>
      </c>
      <c r="J29" s="152">
        <v>574.79999999999995</v>
      </c>
      <c r="K29" s="185">
        <v>986</v>
      </c>
      <c r="L29" s="223" t="str">
        <f>+LOOKUP(B29,COD_FIN!C$9:C$69,COD_FIN!B$9:B$69)</f>
        <v>ISA</v>
      </c>
    </row>
    <row r="30" spans="1:12" x14ac:dyDescent="0.3">
      <c r="A30" s="236">
        <f t="shared" si="0"/>
        <v>20</v>
      </c>
      <c r="B30" s="250">
        <v>102960001</v>
      </c>
      <c r="C30" s="251">
        <v>113666</v>
      </c>
      <c r="D30" s="176" t="s">
        <v>418</v>
      </c>
      <c r="E30" s="228">
        <v>42948</v>
      </c>
      <c r="F30" s="252">
        <v>44562</v>
      </c>
      <c r="G30" s="204">
        <v>184</v>
      </c>
      <c r="H30" s="253">
        <v>49.648000000000003</v>
      </c>
      <c r="I30" s="254">
        <v>3</v>
      </c>
      <c r="J30" s="152">
        <v>571.6</v>
      </c>
      <c r="K30" s="185">
        <v>3350</v>
      </c>
      <c r="L30" s="223" t="str">
        <f>+LOOKUP(B30,COD_FIN!C$9:C$69,COD_FIN!B$9:B$69)</f>
        <v>HLM</v>
      </c>
    </row>
    <row r="31" spans="1:12" x14ac:dyDescent="0.3">
      <c r="A31" s="236">
        <f t="shared" si="0"/>
        <v>21</v>
      </c>
      <c r="B31" s="250">
        <v>101520001</v>
      </c>
      <c r="C31" s="251">
        <v>112403</v>
      </c>
      <c r="D31" s="176" t="s">
        <v>340</v>
      </c>
      <c r="E31" s="228">
        <v>42705</v>
      </c>
      <c r="F31" s="252">
        <v>44562</v>
      </c>
      <c r="G31" s="204">
        <v>168</v>
      </c>
      <c r="H31" s="253">
        <v>57.134</v>
      </c>
      <c r="I31" s="254">
        <v>4</v>
      </c>
      <c r="J31" s="152">
        <v>567.79999999999995</v>
      </c>
      <c r="K31" s="185">
        <v>769</v>
      </c>
      <c r="L31" s="223" t="str">
        <f>+LOOKUP(B31,COD_FIN!C$9:C$69,COD_FIN!B$9:B$69)</f>
        <v>MOS</v>
      </c>
    </row>
    <row r="32" spans="1:12" x14ac:dyDescent="0.3">
      <c r="A32" s="236">
        <f t="shared" si="0"/>
        <v>22</v>
      </c>
      <c r="B32" s="250">
        <v>550003</v>
      </c>
      <c r="C32" s="251">
        <v>116542</v>
      </c>
      <c r="D32" s="176" t="s">
        <v>401</v>
      </c>
      <c r="E32" s="228">
        <v>43586</v>
      </c>
      <c r="F32" s="252">
        <v>44317</v>
      </c>
      <c r="G32" s="204">
        <v>305</v>
      </c>
      <c r="H32" s="253">
        <v>36.96</v>
      </c>
      <c r="I32" s="254">
        <v>1</v>
      </c>
      <c r="J32" s="152">
        <v>566.70000000000005</v>
      </c>
      <c r="K32" s="185">
        <v>1163</v>
      </c>
      <c r="L32" s="223" t="str">
        <f>+LOOKUP(B32,COD_FIN!C$9:C$69,COD_FIN!B$9:B$69)</f>
        <v>HLP</v>
      </c>
    </row>
    <row r="33" spans="1:12" x14ac:dyDescent="0.3">
      <c r="A33" s="236">
        <f t="shared" si="0"/>
        <v>23</v>
      </c>
      <c r="B33" s="250">
        <v>2840001</v>
      </c>
      <c r="C33" s="251">
        <v>101435</v>
      </c>
      <c r="D33" s="176" t="s">
        <v>312</v>
      </c>
      <c r="E33" s="228">
        <v>40756</v>
      </c>
      <c r="F33" s="252">
        <v>44621</v>
      </c>
      <c r="G33" s="204">
        <v>139</v>
      </c>
      <c r="H33" s="253">
        <v>61.953000000000003</v>
      </c>
      <c r="I33" s="254">
        <v>8</v>
      </c>
      <c r="J33" s="152">
        <v>559.9</v>
      </c>
      <c r="K33" s="185">
        <v>1313</v>
      </c>
      <c r="L33" s="223" t="str">
        <f>+LOOKUP(B33,COD_FIN!C$9:C$69,COD_FIN!B$9:B$69)</f>
        <v>LAP</v>
      </c>
    </row>
    <row r="34" spans="1:12" x14ac:dyDescent="0.3">
      <c r="A34" s="236">
        <f t="shared" si="0"/>
        <v>24</v>
      </c>
      <c r="B34" s="250">
        <v>102960001</v>
      </c>
      <c r="C34" s="251">
        <v>113507</v>
      </c>
      <c r="D34" s="176" t="s">
        <v>345</v>
      </c>
      <c r="E34" s="228">
        <v>42826</v>
      </c>
      <c r="F34" s="252">
        <v>44593</v>
      </c>
      <c r="G34" s="204">
        <v>157</v>
      </c>
      <c r="H34" s="253">
        <v>49.664999999999999</v>
      </c>
      <c r="I34" s="254">
        <v>3</v>
      </c>
      <c r="J34" s="152">
        <v>557.20000000000005</v>
      </c>
      <c r="K34" s="185">
        <v>3327</v>
      </c>
      <c r="L34" s="223" t="str">
        <f>+LOOKUP(B34,COD_FIN!C$9:C$69,COD_FIN!B$9:B$69)</f>
        <v>HLM</v>
      </c>
    </row>
    <row r="35" spans="1:12" x14ac:dyDescent="0.3">
      <c r="A35" s="236">
        <f t="shared" si="0"/>
        <v>25</v>
      </c>
      <c r="B35" s="250">
        <v>101520001</v>
      </c>
      <c r="C35" s="251">
        <v>109671</v>
      </c>
      <c r="D35" s="176" t="s">
        <v>419</v>
      </c>
      <c r="E35" s="228">
        <v>42217</v>
      </c>
      <c r="F35" s="252">
        <v>44562</v>
      </c>
      <c r="G35" s="204">
        <v>175</v>
      </c>
      <c r="H35" s="253">
        <v>52.103999999999999</v>
      </c>
      <c r="I35" s="254">
        <v>4</v>
      </c>
      <c r="J35" s="152">
        <v>555.20000000000005</v>
      </c>
      <c r="K35" s="185">
        <v>679</v>
      </c>
      <c r="L35" s="223" t="str">
        <f>+LOOKUP(B35,COD_FIN!C$9:C$69,COD_FIN!B$9:B$69)</f>
        <v>MOS</v>
      </c>
    </row>
    <row r="36" spans="1:12" x14ac:dyDescent="0.3">
      <c r="A36" s="204">
        <v>26</v>
      </c>
      <c r="B36" s="250">
        <v>550003</v>
      </c>
      <c r="C36" s="251">
        <v>114294</v>
      </c>
      <c r="D36" s="176" t="s">
        <v>379</v>
      </c>
      <c r="E36" s="228">
        <v>43101</v>
      </c>
      <c r="F36" s="252">
        <v>44621</v>
      </c>
      <c r="G36" s="204">
        <v>116</v>
      </c>
      <c r="H36" s="253">
        <v>42.173999999999999</v>
      </c>
      <c r="I36" s="254">
        <v>3</v>
      </c>
      <c r="J36" s="152">
        <v>552</v>
      </c>
      <c r="K36" s="185">
        <v>1076</v>
      </c>
      <c r="L36" s="223" t="str">
        <f>+LOOKUP(B36,COD_FIN!C$9:C$69,COD_FIN!B$9:B$69)</f>
        <v>HLP</v>
      </c>
    </row>
    <row r="37" spans="1:12" x14ac:dyDescent="0.3">
      <c r="A37" s="204">
        <f t="shared" ref="A37:A60" si="1">A36+1</f>
        <v>27</v>
      </c>
      <c r="B37" s="250">
        <v>2840001</v>
      </c>
      <c r="C37" s="251">
        <v>111234</v>
      </c>
      <c r="D37" s="176" t="s">
        <v>345</v>
      </c>
      <c r="E37" s="228">
        <v>42491</v>
      </c>
      <c r="F37" s="252">
        <v>44378</v>
      </c>
      <c r="G37" s="204">
        <v>305</v>
      </c>
      <c r="H37" s="253">
        <v>57.53</v>
      </c>
      <c r="I37" s="254">
        <v>4</v>
      </c>
      <c r="J37" s="152">
        <v>551</v>
      </c>
      <c r="K37" s="185">
        <v>1496</v>
      </c>
      <c r="L37" s="223" t="str">
        <f>+LOOKUP(B37,COD_FIN!C$9:C$69,COD_FIN!B$9:B$69)</f>
        <v>LAP</v>
      </c>
    </row>
    <row r="38" spans="1:12" x14ac:dyDescent="0.3">
      <c r="A38" s="204">
        <f t="shared" si="1"/>
        <v>28</v>
      </c>
      <c r="B38" s="250">
        <v>102960001</v>
      </c>
      <c r="C38" s="251">
        <v>112872</v>
      </c>
      <c r="D38" s="176" t="s">
        <v>345</v>
      </c>
      <c r="E38" s="228">
        <v>42736</v>
      </c>
      <c r="F38" s="252">
        <v>44713</v>
      </c>
      <c r="G38" s="204">
        <v>34</v>
      </c>
      <c r="H38" s="253">
        <v>48.384</v>
      </c>
      <c r="I38" s="254">
        <v>4</v>
      </c>
      <c r="J38" s="152">
        <v>551</v>
      </c>
      <c r="K38" s="185">
        <v>3312</v>
      </c>
      <c r="L38" s="223" t="str">
        <f>+LOOKUP(B38,COD_FIN!C$9:C$69,COD_FIN!B$9:B$69)</f>
        <v>HLM</v>
      </c>
    </row>
    <row r="39" spans="1:12" x14ac:dyDescent="0.3">
      <c r="A39" s="204">
        <f t="shared" si="1"/>
        <v>29</v>
      </c>
      <c r="B39" s="250">
        <v>101520001</v>
      </c>
      <c r="C39" s="251">
        <v>109664</v>
      </c>
      <c r="D39" s="176" t="s">
        <v>346</v>
      </c>
      <c r="E39" s="228">
        <v>42186</v>
      </c>
      <c r="F39" s="252">
        <v>44531</v>
      </c>
      <c r="G39" s="204">
        <v>194</v>
      </c>
      <c r="H39" s="253">
        <v>58.536000000000001</v>
      </c>
      <c r="I39" s="254">
        <v>5</v>
      </c>
      <c r="J39" s="152">
        <v>548.5</v>
      </c>
      <c r="K39" s="185">
        <v>667</v>
      </c>
      <c r="L39" s="223" t="str">
        <f>+LOOKUP(B39,COD_FIN!C$9:C$69,COD_FIN!B$9:B$69)</f>
        <v>MOS</v>
      </c>
    </row>
    <row r="40" spans="1:12" x14ac:dyDescent="0.3">
      <c r="A40" s="204">
        <f t="shared" si="1"/>
        <v>30</v>
      </c>
      <c r="B40" s="250">
        <v>2580001</v>
      </c>
      <c r="C40" s="251">
        <v>110008</v>
      </c>
      <c r="D40" s="176" t="s">
        <v>407</v>
      </c>
      <c r="E40" s="228">
        <v>42309</v>
      </c>
      <c r="F40" s="252">
        <v>44593</v>
      </c>
      <c r="G40" s="204">
        <v>125</v>
      </c>
      <c r="H40" s="253">
        <v>45.104999999999997</v>
      </c>
      <c r="I40" s="254">
        <v>4</v>
      </c>
      <c r="J40" s="152">
        <v>545</v>
      </c>
      <c r="K40" s="185">
        <v>1775</v>
      </c>
      <c r="L40" s="223" t="str">
        <f>+LOOKUP(B40,COD_FIN!C$9:C$69,COD_FIN!B$9:B$69)</f>
        <v>GSB</v>
      </c>
    </row>
    <row r="41" spans="1:12" x14ac:dyDescent="0.3">
      <c r="A41" s="204">
        <f t="shared" si="1"/>
        <v>31</v>
      </c>
      <c r="B41" s="250">
        <v>102960001</v>
      </c>
      <c r="C41" s="251">
        <v>113524</v>
      </c>
      <c r="D41" s="176" t="s">
        <v>369</v>
      </c>
      <c r="E41" s="228">
        <v>42917</v>
      </c>
      <c r="F41" s="252">
        <v>44378</v>
      </c>
      <c r="G41" s="204">
        <v>305</v>
      </c>
      <c r="H41" s="253">
        <v>54.01</v>
      </c>
      <c r="I41" s="254">
        <v>3</v>
      </c>
      <c r="J41" s="152">
        <v>542.5</v>
      </c>
      <c r="K41" s="185">
        <v>3344</v>
      </c>
      <c r="L41" s="223" t="str">
        <f>+LOOKUP(B41,COD_FIN!C$9:C$69,COD_FIN!B$9:B$69)</f>
        <v>HLM</v>
      </c>
    </row>
    <row r="42" spans="1:12" x14ac:dyDescent="0.3">
      <c r="A42" s="204">
        <f t="shared" si="1"/>
        <v>32</v>
      </c>
      <c r="B42" s="250">
        <v>108020002</v>
      </c>
      <c r="C42" s="251">
        <v>113531</v>
      </c>
      <c r="D42" s="176" t="s">
        <v>368</v>
      </c>
      <c r="E42" s="228">
        <v>42979</v>
      </c>
      <c r="F42" s="252">
        <v>44593</v>
      </c>
      <c r="G42" s="204">
        <v>117</v>
      </c>
      <c r="H42" s="253">
        <v>48.015000000000001</v>
      </c>
      <c r="I42" s="254">
        <v>3</v>
      </c>
      <c r="J42" s="152">
        <v>542.4</v>
      </c>
      <c r="K42" s="185">
        <v>5376</v>
      </c>
      <c r="L42" s="223" t="str">
        <f>+LOOKUP(B42,COD_FIN!C$9:C$69,COD_FIN!B$9:B$69)</f>
        <v>FSP</v>
      </c>
    </row>
    <row r="43" spans="1:12" x14ac:dyDescent="0.3">
      <c r="A43" s="204">
        <f t="shared" si="1"/>
        <v>33</v>
      </c>
      <c r="B43" s="250">
        <v>550003</v>
      </c>
      <c r="C43" s="251">
        <v>111360</v>
      </c>
      <c r="D43" s="176" t="s">
        <v>339</v>
      </c>
      <c r="E43" s="228">
        <v>42461</v>
      </c>
      <c r="F43" s="252">
        <v>44470</v>
      </c>
      <c r="G43" s="204">
        <v>258</v>
      </c>
      <c r="H43" s="253">
        <v>58.74</v>
      </c>
      <c r="I43" s="254">
        <v>4</v>
      </c>
      <c r="J43" s="152">
        <v>541.6</v>
      </c>
      <c r="K43" s="185">
        <v>970</v>
      </c>
      <c r="L43" s="223" t="str">
        <f>+LOOKUP(B43,COD_FIN!C$9:C$69,COD_FIN!B$9:B$69)</f>
        <v>HLP</v>
      </c>
    </row>
    <row r="44" spans="1:12" x14ac:dyDescent="0.3">
      <c r="A44" s="204">
        <f t="shared" si="1"/>
        <v>34</v>
      </c>
      <c r="B44" s="250">
        <v>550003</v>
      </c>
      <c r="C44" s="251">
        <v>115399</v>
      </c>
      <c r="D44" s="176" t="s">
        <v>405</v>
      </c>
      <c r="E44" s="228">
        <v>43282</v>
      </c>
      <c r="F44" s="252">
        <v>44501</v>
      </c>
      <c r="G44" s="204">
        <v>219</v>
      </c>
      <c r="H44" s="253">
        <v>45.683999999999997</v>
      </c>
      <c r="I44" s="254">
        <v>2</v>
      </c>
      <c r="J44" s="152">
        <v>540.79999999999995</v>
      </c>
      <c r="K44" s="185">
        <v>1109</v>
      </c>
      <c r="L44" s="223" t="str">
        <f>+LOOKUP(B44,COD_FIN!C$9:C$69,COD_FIN!B$9:B$69)</f>
        <v>HLP</v>
      </c>
    </row>
    <row r="45" spans="1:12" x14ac:dyDescent="0.3">
      <c r="A45" s="204">
        <f t="shared" si="1"/>
        <v>35</v>
      </c>
      <c r="B45" s="250">
        <v>550003</v>
      </c>
      <c r="C45" s="251">
        <v>108872</v>
      </c>
      <c r="D45" s="176" t="s">
        <v>339</v>
      </c>
      <c r="E45" s="228">
        <v>42005</v>
      </c>
      <c r="F45" s="252">
        <v>44593</v>
      </c>
      <c r="G45" s="204">
        <v>129</v>
      </c>
      <c r="H45" s="253">
        <v>53.865000000000002</v>
      </c>
      <c r="I45" s="254">
        <v>5</v>
      </c>
      <c r="J45" s="152">
        <v>534.70000000000005</v>
      </c>
      <c r="K45" s="185">
        <v>895</v>
      </c>
      <c r="L45" s="223" t="str">
        <f>+LOOKUP(B45,COD_FIN!C$9:C$69,COD_FIN!B$9:B$69)</f>
        <v>HLP</v>
      </c>
    </row>
    <row r="46" spans="1:12" x14ac:dyDescent="0.3">
      <c r="A46" s="204">
        <f t="shared" si="1"/>
        <v>36</v>
      </c>
      <c r="B46" s="250">
        <v>550003</v>
      </c>
      <c r="C46" s="251">
        <v>113321</v>
      </c>
      <c r="D46" s="176" t="s">
        <v>370</v>
      </c>
      <c r="E46" s="228">
        <v>42826</v>
      </c>
      <c r="F46" s="252">
        <v>44682</v>
      </c>
      <c r="G46" s="204">
        <v>40</v>
      </c>
      <c r="H46" s="253">
        <v>49.055999999999997</v>
      </c>
      <c r="I46" s="254">
        <v>4</v>
      </c>
      <c r="J46" s="152">
        <v>510.1</v>
      </c>
      <c r="K46" s="185">
        <v>1028</v>
      </c>
      <c r="L46" s="223" t="str">
        <f>+LOOKUP(B46,COD_FIN!C$9:C$69,COD_FIN!B$9:B$69)</f>
        <v>HLP</v>
      </c>
    </row>
    <row r="47" spans="1:12" x14ac:dyDescent="0.3">
      <c r="A47" s="204">
        <f t="shared" si="1"/>
        <v>37</v>
      </c>
      <c r="B47" s="250">
        <v>650001</v>
      </c>
      <c r="C47" s="251">
        <v>116274</v>
      </c>
      <c r="D47" s="176" t="s">
        <v>380</v>
      </c>
      <c r="E47" s="228">
        <v>43466</v>
      </c>
      <c r="F47" s="252">
        <v>44593</v>
      </c>
      <c r="G47" s="204">
        <v>186</v>
      </c>
      <c r="H47" s="253">
        <v>49.078000000000003</v>
      </c>
      <c r="I47" s="254">
        <v>2</v>
      </c>
      <c r="J47" s="152">
        <v>508.5</v>
      </c>
      <c r="K47" s="185">
        <v>1072</v>
      </c>
      <c r="L47" s="223" t="str">
        <f>+LOOKUP(B47,COD_FIN!C$9:C$69,COD_FIN!B$9:B$69)</f>
        <v>HRV</v>
      </c>
    </row>
    <row r="48" spans="1:12" x14ac:dyDescent="0.3">
      <c r="A48" s="204">
        <f t="shared" si="1"/>
        <v>38</v>
      </c>
      <c r="B48" s="250">
        <v>102960001</v>
      </c>
      <c r="C48" s="251">
        <v>115858</v>
      </c>
      <c r="D48" s="176" t="s">
        <v>379</v>
      </c>
      <c r="E48" s="228">
        <v>43313</v>
      </c>
      <c r="F48" s="252">
        <v>44531</v>
      </c>
      <c r="G48" s="204">
        <v>233</v>
      </c>
      <c r="H48" s="253">
        <v>42.875999999999998</v>
      </c>
      <c r="I48" s="254">
        <v>2</v>
      </c>
      <c r="J48" s="152">
        <v>507.1</v>
      </c>
      <c r="K48" s="185">
        <v>3438</v>
      </c>
      <c r="L48" s="223" t="str">
        <f>+LOOKUP(B48,COD_FIN!C$9:C$69,COD_FIN!B$9:B$69)</f>
        <v>HLM</v>
      </c>
    </row>
    <row r="49" spans="1:12" x14ac:dyDescent="0.3">
      <c r="A49" s="204">
        <f t="shared" si="1"/>
        <v>39</v>
      </c>
      <c r="B49" s="250">
        <v>101520001</v>
      </c>
      <c r="C49" s="251">
        <v>111426</v>
      </c>
      <c r="D49" s="176" t="s">
        <v>340</v>
      </c>
      <c r="E49" s="228">
        <v>42522</v>
      </c>
      <c r="F49" s="252">
        <v>44470</v>
      </c>
      <c r="G49" s="204">
        <v>249</v>
      </c>
      <c r="H49" s="253">
        <v>58.314999999999998</v>
      </c>
      <c r="I49" s="254">
        <v>4</v>
      </c>
      <c r="J49" s="152">
        <v>503.3</v>
      </c>
      <c r="K49" s="185">
        <v>737</v>
      </c>
      <c r="L49" s="223" t="str">
        <f>+LOOKUP(B49,COD_FIN!C$9:C$69,COD_FIN!B$9:B$69)</f>
        <v>MOS</v>
      </c>
    </row>
    <row r="50" spans="1:12" x14ac:dyDescent="0.3">
      <c r="A50" s="204">
        <f t="shared" si="1"/>
        <v>40</v>
      </c>
      <c r="B50" s="250">
        <v>2840001</v>
      </c>
      <c r="C50" s="251">
        <v>116100</v>
      </c>
      <c r="D50" s="176" t="s">
        <v>420</v>
      </c>
      <c r="E50" s="228">
        <v>43435</v>
      </c>
      <c r="F50" s="252">
        <v>44593</v>
      </c>
      <c r="G50" s="204">
        <v>188</v>
      </c>
      <c r="H50" s="253">
        <v>41.128</v>
      </c>
      <c r="I50" s="254">
        <v>2</v>
      </c>
      <c r="J50" s="152">
        <v>501.9</v>
      </c>
      <c r="K50" s="185">
        <v>1586</v>
      </c>
      <c r="L50" s="223" t="str">
        <f>+LOOKUP(B50,COD_FIN!C$9:C$69,COD_FIN!B$9:B$69)</f>
        <v>LAP</v>
      </c>
    </row>
    <row r="51" spans="1:12" x14ac:dyDescent="0.3">
      <c r="A51" s="204">
        <f t="shared" si="1"/>
        <v>41</v>
      </c>
      <c r="B51" s="250">
        <v>550003</v>
      </c>
      <c r="C51" s="251">
        <v>113333</v>
      </c>
      <c r="D51" s="176" t="s">
        <v>370</v>
      </c>
      <c r="E51" s="228">
        <v>42979</v>
      </c>
      <c r="F51" s="252">
        <v>44593</v>
      </c>
      <c r="G51" s="204">
        <v>136</v>
      </c>
      <c r="H51" s="253">
        <v>51.396999999999998</v>
      </c>
      <c r="I51" s="254">
        <v>3</v>
      </c>
      <c r="J51" s="152">
        <v>501.2</v>
      </c>
      <c r="K51" s="185">
        <v>1060</v>
      </c>
      <c r="L51" s="223" t="str">
        <f>+LOOKUP(B51,COD_FIN!C$9:C$69,COD_FIN!B$9:B$69)</f>
        <v>HLP</v>
      </c>
    </row>
    <row r="52" spans="1:12" x14ac:dyDescent="0.3">
      <c r="A52" s="204">
        <f t="shared" si="1"/>
        <v>42</v>
      </c>
      <c r="B52" s="250">
        <v>108020002</v>
      </c>
      <c r="C52" s="251">
        <v>109423</v>
      </c>
      <c r="D52" s="176" t="s">
        <v>421</v>
      </c>
      <c r="E52" s="228">
        <v>42095</v>
      </c>
      <c r="F52" s="252">
        <v>44593</v>
      </c>
      <c r="G52" s="204">
        <v>112</v>
      </c>
      <c r="H52" s="253">
        <v>51.101999999999997</v>
      </c>
      <c r="I52" s="254">
        <v>4</v>
      </c>
      <c r="J52" s="152">
        <v>500.8</v>
      </c>
      <c r="K52" s="185">
        <v>5289</v>
      </c>
      <c r="L52" s="223" t="str">
        <f>+LOOKUP(B52,COD_FIN!C$9:C$69,COD_FIN!B$9:B$69)</f>
        <v>FSP</v>
      </c>
    </row>
    <row r="53" spans="1:12" x14ac:dyDescent="0.3">
      <c r="A53" s="204">
        <f t="shared" si="1"/>
        <v>43</v>
      </c>
      <c r="B53" s="250">
        <v>2840001</v>
      </c>
      <c r="C53" s="251">
        <v>110033</v>
      </c>
      <c r="D53" s="176" t="s">
        <v>350</v>
      </c>
      <c r="E53" s="228">
        <v>42217</v>
      </c>
      <c r="F53" s="252">
        <v>44409</v>
      </c>
      <c r="G53" s="204">
        <v>303</v>
      </c>
      <c r="H53" s="253">
        <v>60.28</v>
      </c>
      <c r="I53" s="254">
        <v>5</v>
      </c>
      <c r="J53" s="152">
        <v>499.8</v>
      </c>
      <c r="K53" s="185">
        <v>1477</v>
      </c>
      <c r="L53" s="223" t="str">
        <f>+LOOKUP(B53,COD_FIN!C$9:C$69,COD_FIN!B$9:B$69)</f>
        <v>LAP</v>
      </c>
    </row>
    <row r="54" spans="1:12" x14ac:dyDescent="0.3">
      <c r="A54" s="204">
        <f t="shared" si="1"/>
        <v>44</v>
      </c>
      <c r="B54" s="250">
        <v>102960001</v>
      </c>
      <c r="C54" s="251">
        <v>117300</v>
      </c>
      <c r="D54" s="176" t="s">
        <v>369</v>
      </c>
      <c r="E54" s="228">
        <v>43647</v>
      </c>
      <c r="F54" s="252">
        <v>44378</v>
      </c>
      <c r="G54" s="204">
        <v>305</v>
      </c>
      <c r="H54" s="253">
        <v>43.01</v>
      </c>
      <c r="I54" s="254">
        <v>1</v>
      </c>
      <c r="J54" s="152">
        <v>498.6</v>
      </c>
      <c r="K54" s="185">
        <v>3507</v>
      </c>
      <c r="L54" s="223" t="str">
        <f>+LOOKUP(B54,COD_FIN!C$9:C$69,COD_FIN!B$9:B$69)</f>
        <v>HLM</v>
      </c>
    </row>
    <row r="55" spans="1:12" x14ac:dyDescent="0.3">
      <c r="A55" s="204">
        <f t="shared" si="1"/>
        <v>45</v>
      </c>
      <c r="B55" s="250">
        <v>102960001</v>
      </c>
      <c r="C55" s="251">
        <v>111829</v>
      </c>
      <c r="D55" s="176" t="s">
        <v>367</v>
      </c>
      <c r="E55" s="228">
        <v>42583</v>
      </c>
      <c r="F55" s="252">
        <v>44562</v>
      </c>
      <c r="G55" s="204">
        <v>197</v>
      </c>
      <c r="H55" s="253">
        <v>52.271999999999998</v>
      </c>
      <c r="I55" s="254">
        <v>4</v>
      </c>
      <c r="J55" s="152">
        <v>498.2</v>
      </c>
      <c r="K55" s="185">
        <v>3269</v>
      </c>
      <c r="L55" s="223" t="str">
        <f>+LOOKUP(B55,COD_FIN!C$9:C$69,COD_FIN!B$9:B$69)</f>
        <v>HLM</v>
      </c>
    </row>
    <row r="56" spans="1:12" x14ac:dyDescent="0.3">
      <c r="A56" s="204">
        <f t="shared" si="1"/>
        <v>46</v>
      </c>
      <c r="B56" s="250">
        <v>102960001</v>
      </c>
      <c r="C56" s="251">
        <v>117305</v>
      </c>
      <c r="D56" s="176" t="s">
        <v>406</v>
      </c>
      <c r="E56" s="228">
        <v>43678</v>
      </c>
      <c r="F56" s="252">
        <v>44409</v>
      </c>
      <c r="G56" s="204">
        <v>305</v>
      </c>
      <c r="H56" s="253">
        <v>41.58</v>
      </c>
      <c r="I56" s="254">
        <v>1</v>
      </c>
      <c r="J56" s="152">
        <v>497.3</v>
      </c>
      <c r="K56" s="185">
        <v>3512</v>
      </c>
      <c r="L56" s="223" t="str">
        <f>+LOOKUP(B56,COD_FIN!C$9:C$69,COD_FIN!B$9:B$69)</f>
        <v>HLM</v>
      </c>
    </row>
    <row r="57" spans="1:12" x14ac:dyDescent="0.3">
      <c r="A57" s="204">
        <f t="shared" si="1"/>
        <v>47</v>
      </c>
      <c r="B57" s="250">
        <v>108020002</v>
      </c>
      <c r="C57" s="251">
        <v>117034</v>
      </c>
      <c r="D57" s="176" t="s">
        <v>402</v>
      </c>
      <c r="E57" s="228">
        <v>43647</v>
      </c>
      <c r="F57" s="252">
        <v>44378</v>
      </c>
      <c r="G57" s="204">
        <v>305</v>
      </c>
      <c r="H57" s="253">
        <v>46.64</v>
      </c>
      <c r="I57" s="254">
        <v>1</v>
      </c>
      <c r="J57" s="152">
        <v>496.2</v>
      </c>
      <c r="K57" s="185">
        <v>5424</v>
      </c>
      <c r="L57" s="223" t="str">
        <f>+LOOKUP(B57,COD_FIN!C$9:C$69,COD_FIN!B$9:B$69)</f>
        <v>FSP</v>
      </c>
    </row>
    <row r="58" spans="1:12" x14ac:dyDescent="0.3">
      <c r="A58" s="204">
        <f t="shared" si="1"/>
        <v>48</v>
      </c>
      <c r="B58" s="250">
        <v>108020002</v>
      </c>
      <c r="C58" s="251">
        <v>112104</v>
      </c>
      <c r="D58" s="176" t="s">
        <v>368</v>
      </c>
      <c r="E58" s="228">
        <v>42583</v>
      </c>
      <c r="F58" s="252">
        <v>44621</v>
      </c>
      <c r="G58" s="204">
        <v>84</v>
      </c>
      <c r="H58" s="253">
        <v>50.390999999999998</v>
      </c>
      <c r="I58" s="254">
        <v>4</v>
      </c>
      <c r="J58" s="152">
        <v>495.2</v>
      </c>
      <c r="K58" s="185">
        <v>5339</v>
      </c>
      <c r="L58" s="223" t="str">
        <f>+LOOKUP(B58,COD_FIN!C$9:C$69,COD_FIN!B$9:B$69)</f>
        <v>FSP</v>
      </c>
    </row>
    <row r="59" spans="1:12" x14ac:dyDescent="0.3">
      <c r="A59" s="204">
        <f t="shared" si="1"/>
        <v>49</v>
      </c>
      <c r="B59" s="250">
        <v>550003</v>
      </c>
      <c r="C59" s="251">
        <v>108871</v>
      </c>
      <c r="D59" s="176" t="s">
        <v>339</v>
      </c>
      <c r="E59" s="228">
        <v>42005</v>
      </c>
      <c r="F59" s="252">
        <v>44501</v>
      </c>
      <c r="G59" s="204">
        <v>224</v>
      </c>
      <c r="H59" s="253">
        <v>57.334000000000003</v>
      </c>
      <c r="I59" s="254">
        <v>5</v>
      </c>
      <c r="J59" s="152">
        <v>493.7</v>
      </c>
      <c r="K59" s="185">
        <v>891</v>
      </c>
      <c r="L59" s="223" t="str">
        <f>+LOOKUP(B59,COD_FIN!C$9:C$69,COD_FIN!B$9:B$69)</f>
        <v>HLP</v>
      </c>
    </row>
    <row r="60" spans="1:12" x14ac:dyDescent="0.3">
      <c r="A60" s="204">
        <f t="shared" si="1"/>
        <v>50</v>
      </c>
      <c r="B60" s="250">
        <v>102960001</v>
      </c>
      <c r="C60" s="251">
        <v>114244</v>
      </c>
      <c r="D60" s="176" t="s">
        <v>369</v>
      </c>
      <c r="E60" s="228">
        <v>42979</v>
      </c>
      <c r="F60" s="252">
        <v>44470</v>
      </c>
      <c r="G60" s="204">
        <v>282</v>
      </c>
      <c r="H60" s="253">
        <v>53.79</v>
      </c>
      <c r="I60" s="254">
        <v>3</v>
      </c>
      <c r="J60" s="152">
        <v>493.4</v>
      </c>
      <c r="K60" s="185">
        <v>3355</v>
      </c>
      <c r="L60" s="223" t="str">
        <f>+LOOKUP(B60,COD_FIN!C$9:C$69,COD_FIN!B$9:B$69)</f>
        <v>HLM</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2s1EX7+gcNt7MLhGF/58v5X0SE1MS4RkhL01RZNn5o9vrM4xH7GSwk3fkGor9S//6LaZqjSxE36CLp6Pbl5Qmw==" saltValue="ZF1sUGrgKQXpmJmIjXt5aA=="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zoomScaleNormal="100" workbookViewId="0">
      <pane ySplit="10" topLeftCell="A11" activePane="bottomLeft" state="frozen"/>
      <selection pane="bottomLeft" activeCell="X1" sqref="X1:AA1048576"/>
    </sheetView>
  </sheetViews>
  <sheetFormatPr baseColWidth="10" defaultRowHeight="13.5" x14ac:dyDescent="0.3"/>
  <cols>
    <col min="1" max="1" width="3.5703125" style="201" customWidth="1"/>
    <col min="2" max="2" width="12.140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7" width="11.42578125" style="201" hidden="1" customWidth="1"/>
    <col min="28" max="16384" width="11.42578125" style="201"/>
  </cols>
  <sheetData>
    <row r="1" spans="1:27" s="192" customFormat="1" x14ac:dyDescent="0.3">
      <c r="B1" s="193" t="s">
        <v>261</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44819</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7" t="s">
        <v>44</v>
      </c>
      <c r="V4" s="278"/>
      <c r="W4" s="154" t="s">
        <v>262</v>
      </c>
    </row>
    <row r="5" spans="1:27" ht="14.25" x14ac:dyDescent="0.3">
      <c r="B5" s="196"/>
      <c r="F5" s="202"/>
      <c r="G5" s="203"/>
      <c r="H5" s="273" t="s">
        <v>5</v>
      </c>
      <c r="I5" s="275"/>
      <c r="J5" s="276"/>
      <c r="K5" s="279" t="s">
        <v>6</v>
      </c>
      <c r="L5" s="280"/>
      <c r="M5" s="279" t="s">
        <v>7</v>
      </c>
      <c r="N5" s="280"/>
      <c r="O5" s="279" t="s">
        <v>153</v>
      </c>
      <c r="P5" s="285"/>
      <c r="Q5" s="279" t="s">
        <v>93</v>
      </c>
      <c r="R5" s="285"/>
      <c r="S5" s="283" t="s">
        <v>29</v>
      </c>
      <c r="T5" s="284"/>
      <c r="U5" s="281" t="s">
        <v>45</v>
      </c>
      <c r="V5" s="282"/>
      <c r="W5" s="155" t="s">
        <v>263</v>
      </c>
      <c r="X5" s="204"/>
      <c r="Y5" s="204"/>
    </row>
    <row r="6" spans="1:27" x14ac:dyDescent="0.3">
      <c r="B6" s="196"/>
      <c r="C6" s="205"/>
      <c r="E6" s="205" t="s">
        <v>37</v>
      </c>
      <c r="F6" s="193"/>
      <c r="G6" s="206">
        <f t="shared" ref="G6:W6" si="0">+SUBTOTAL(101,G11:G10003)</f>
        <v>210.14</v>
      </c>
      <c r="H6" s="207">
        <f t="shared" si="0"/>
        <v>354.07200000000006</v>
      </c>
      <c r="I6" s="208">
        <f t="shared" si="0"/>
        <v>50.907899999999991</v>
      </c>
      <c r="J6" s="209">
        <f t="shared" si="0"/>
        <v>4.32</v>
      </c>
      <c r="K6" s="207">
        <f t="shared" si="0"/>
        <v>11.224</v>
      </c>
      <c r="L6" s="206">
        <f t="shared" si="0"/>
        <v>36.563860000000005</v>
      </c>
      <c r="M6" s="210">
        <f t="shared" si="0"/>
        <v>7.9859999999999989</v>
      </c>
      <c r="N6" s="206">
        <f t="shared" si="0"/>
        <v>30.443500000000004</v>
      </c>
      <c r="O6" s="210">
        <f>+SUBTOTAL(101,O11:O10003)</f>
        <v>26.699999999999996</v>
      </c>
      <c r="P6" s="206">
        <f>+SUBTOTAL(101,P11:P10003)</f>
        <v>27.227879999999992</v>
      </c>
      <c r="Q6" s="210">
        <f t="shared" si="0"/>
        <v>-0.22039999999999996</v>
      </c>
      <c r="R6" s="206">
        <f t="shared" si="0"/>
        <v>37.457999999999991</v>
      </c>
      <c r="S6" s="207">
        <f>+SUBTOTAL(101,S11:S10003)</f>
        <v>-0.62400000000000033</v>
      </c>
      <c r="T6" s="209">
        <f>+SUBTOTAL(101,T11:T10003)</f>
        <v>25.655379999999994</v>
      </c>
      <c r="U6" s="207">
        <f>+SUBTOTAL(101,U11:U10003)</f>
        <v>-9.8799999999999972</v>
      </c>
      <c r="V6" s="207">
        <f>+SUBTOTAL(101,V11:V10003)</f>
        <v>16.536370000000002</v>
      </c>
      <c r="W6" s="156">
        <f t="shared" si="0"/>
        <v>151.81599999999992</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38</v>
      </c>
      <c r="H8" s="207">
        <f t="shared" si="2"/>
        <v>-19.399999999999999</v>
      </c>
      <c r="I8" s="208">
        <f t="shared" si="2"/>
        <v>31.734000000000002</v>
      </c>
      <c r="J8" s="206">
        <f t="shared" si="2"/>
        <v>1</v>
      </c>
      <c r="K8" s="207">
        <f t="shared" si="2"/>
        <v>3.1</v>
      </c>
      <c r="L8" s="206">
        <f t="shared" si="2"/>
        <v>13.573</v>
      </c>
      <c r="M8" s="210">
        <f t="shared" si="2"/>
        <v>2.2999999999999998</v>
      </c>
      <c r="N8" s="206">
        <f t="shared" si="2"/>
        <v>10.682</v>
      </c>
      <c r="O8" s="210">
        <f t="shared" ref="O8:T8" si="3">+SUBTOTAL(105,O11:O10003)</f>
        <v>9.6</v>
      </c>
      <c r="P8" s="206">
        <f t="shared" si="3"/>
        <v>9.2609999999999992</v>
      </c>
      <c r="Q8" s="210">
        <f t="shared" si="3"/>
        <v>-0.69</v>
      </c>
      <c r="R8" s="206">
        <f t="shared" si="3"/>
        <v>26.9</v>
      </c>
      <c r="S8" s="207">
        <f t="shared" si="3"/>
        <v>-10.1</v>
      </c>
      <c r="T8" s="209">
        <f t="shared" si="3"/>
        <v>11.6</v>
      </c>
      <c r="U8" s="207">
        <f t="shared" si="2"/>
        <v>-21.9</v>
      </c>
      <c r="V8" s="207">
        <f t="shared" si="2"/>
        <v>5.0039999999999996</v>
      </c>
      <c r="W8" s="156">
        <f t="shared" si="2"/>
        <v>87.5</v>
      </c>
      <c r="X8" s="204"/>
      <c r="Y8" s="204"/>
    </row>
    <row r="9" spans="1:27" x14ac:dyDescent="0.3">
      <c r="C9" s="205"/>
      <c r="E9" s="205" t="s">
        <v>19</v>
      </c>
      <c r="F9" s="193"/>
      <c r="G9" s="206">
        <f t="shared" ref="G9:W9" si="4">+SUBTOTAL(104,G11:G10003)</f>
        <v>305</v>
      </c>
      <c r="H9" s="207">
        <f t="shared" si="4"/>
        <v>689.3</v>
      </c>
      <c r="I9" s="208">
        <f t="shared" si="4"/>
        <v>61.953000000000003</v>
      </c>
      <c r="J9" s="206">
        <f t="shared" si="4"/>
        <v>9</v>
      </c>
      <c r="K9" s="207">
        <f t="shared" si="4"/>
        <v>19.3</v>
      </c>
      <c r="L9" s="206">
        <f t="shared" si="4"/>
        <v>51.512</v>
      </c>
      <c r="M9" s="210">
        <f t="shared" si="4"/>
        <v>16.5</v>
      </c>
      <c r="N9" s="206">
        <f t="shared" si="4"/>
        <v>43.898000000000003</v>
      </c>
      <c r="O9" s="210">
        <f t="shared" ref="O9:T9" si="5">+SUBTOTAL(104,O11:O10003)</f>
        <v>49</v>
      </c>
      <c r="P9" s="206">
        <f t="shared" si="5"/>
        <v>39.950000000000003</v>
      </c>
      <c r="Q9" s="210">
        <f t="shared" si="5"/>
        <v>0.24</v>
      </c>
      <c r="R9" s="206">
        <f t="shared" si="5"/>
        <v>46.4</v>
      </c>
      <c r="S9" s="207">
        <f t="shared" si="5"/>
        <v>8.3000000000000007</v>
      </c>
      <c r="T9" s="209">
        <f t="shared" si="5"/>
        <v>37.828000000000003</v>
      </c>
      <c r="U9" s="207">
        <f t="shared" si="4"/>
        <v>1.6</v>
      </c>
      <c r="V9" s="207">
        <f t="shared" si="4"/>
        <v>31.295999999999999</v>
      </c>
      <c r="W9" s="156">
        <f t="shared" si="4"/>
        <v>319.2</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154</v>
      </c>
      <c r="P10" s="219" t="s">
        <v>155</v>
      </c>
      <c r="Q10" s="28" t="s">
        <v>89</v>
      </c>
      <c r="R10" s="29" t="s">
        <v>90</v>
      </c>
      <c r="S10" s="220" t="s">
        <v>35</v>
      </c>
      <c r="T10" s="219" t="s">
        <v>36</v>
      </c>
      <c r="U10" s="216" t="s">
        <v>30</v>
      </c>
      <c r="V10" s="221" t="s">
        <v>31</v>
      </c>
      <c r="W10" s="158" t="s">
        <v>28</v>
      </c>
      <c r="X10" s="222" t="s">
        <v>341</v>
      </c>
      <c r="Y10" s="211" t="s">
        <v>342</v>
      </c>
      <c r="Z10" s="211" t="s">
        <v>64</v>
      </c>
    </row>
    <row r="11" spans="1:27" x14ac:dyDescent="0.3">
      <c r="A11" s="201">
        <v>1</v>
      </c>
      <c r="B11" s="174">
        <v>101520001</v>
      </c>
      <c r="C11" s="175">
        <v>114237</v>
      </c>
      <c r="D11" s="176" t="s">
        <v>396</v>
      </c>
      <c r="E11" s="177">
        <v>43252</v>
      </c>
      <c r="F11" s="178">
        <v>44501</v>
      </c>
      <c r="G11" s="179">
        <v>241</v>
      </c>
      <c r="H11" s="180">
        <v>156.9</v>
      </c>
      <c r="I11" s="180">
        <v>44.171999999999997</v>
      </c>
      <c r="J11" s="179">
        <v>2</v>
      </c>
      <c r="K11" s="181">
        <v>19.3</v>
      </c>
      <c r="L11" s="182">
        <v>32.701999999999998</v>
      </c>
      <c r="M11" s="181">
        <v>10.8</v>
      </c>
      <c r="N11" s="182">
        <v>26.228000000000002</v>
      </c>
      <c r="O11" s="183">
        <v>35.299999999999997</v>
      </c>
      <c r="P11" s="182">
        <v>22.991</v>
      </c>
      <c r="Q11" s="184">
        <v>-0.27</v>
      </c>
      <c r="R11" s="182">
        <v>32.1</v>
      </c>
      <c r="S11" s="183">
        <v>-7.8</v>
      </c>
      <c r="T11" s="182">
        <v>18.100000000000001</v>
      </c>
      <c r="U11" s="181">
        <v>-13.1</v>
      </c>
      <c r="V11" s="185">
        <v>8.7710000000000008</v>
      </c>
      <c r="W11" s="159">
        <v>319.2</v>
      </c>
      <c r="X11" s="201">
        <v>840</v>
      </c>
      <c r="Y11" s="223" t="str">
        <f>+LOOKUP(B11,COD_FIN!$C$9:$C$69,COD_FIN!$B$9:$B$69)</f>
        <v>MOS</v>
      </c>
      <c r="Z11" s="181">
        <f>+(4.38*K11+3.166*M11-0.007*H11-2.14*S11+2.886*U11-12.04*Q11)*3.2</f>
        <v>319.24704000000003</v>
      </c>
      <c r="AA11" s="180"/>
    </row>
    <row r="12" spans="1:27" x14ac:dyDescent="0.3">
      <c r="A12" s="201">
        <f>A11+1</f>
        <v>2</v>
      </c>
      <c r="B12" s="174">
        <v>2840001</v>
      </c>
      <c r="C12" s="175">
        <v>112719</v>
      </c>
      <c r="D12" s="176" t="s">
        <v>374</v>
      </c>
      <c r="E12" s="177">
        <v>42675</v>
      </c>
      <c r="F12" s="178">
        <v>44501</v>
      </c>
      <c r="G12" s="179">
        <v>278</v>
      </c>
      <c r="H12" s="180">
        <v>377.4</v>
      </c>
      <c r="I12" s="180">
        <v>50.793999999999997</v>
      </c>
      <c r="J12" s="179">
        <v>4</v>
      </c>
      <c r="K12" s="181">
        <v>15.2</v>
      </c>
      <c r="L12" s="182">
        <v>33.200000000000003</v>
      </c>
      <c r="M12" s="181">
        <v>11.4</v>
      </c>
      <c r="N12" s="182">
        <v>27.12</v>
      </c>
      <c r="O12" s="183">
        <v>40.5</v>
      </c>
      <c r="P12" s="182">
        <v>24.08</v>
      </c>
      <c r="Q12" s="184">
        <v>-0.33</v>
      </c>
      <c r="R12" s="182">
        <v>35.1</v>
      </c>
      <c r="S12" s="183">
        <v>-2.1</v>
      </c>
      <c r="T12" s="182">
        <v>24.1</v>
      </c>
      <c r="U12" s="181">
        <v>-4.3</v>
      </c>
      <c r="V12" s="185">
        <v>13.632</v>
      </c>
      <c r="W12" s="159">
        <v>307.5</v>
      </c>
      <c r="X12" s="201">
        <v>1521</v>
      </c>
      <c r="Y12" s="223" t="str">
        <f>+LOOKUP(B12,COD_FIN!$C$9:$C$69,COD_FIN!$B$9:$B$69)</f>
        <v>LAP</v>
      </c>
      <c r="Z12" s="181">
        <f t="shared" ref="Z12:Z60" si="6">+(4.38*K12+3.166*M12-0.007*H12-2.14*S12+2.886*U12-12.04*Q12)*3.2</f>
        <v>307.46879999999999</v>
      </c>
      <c r="AA12" s="180"/>
    </row>
    <row r="13" spans="1:27" x14ac:dyDescent="0.3">
      <c r="A13" s="201">
        <f t="shared" ref="A13:A60" si="7">A12+1</f>
        <v>3</v>
      </c>
      <c r="B13" s="174">
        <v>2840001</v>
      </c>
      <c r="C13" s="175">
        <v>109359</v>
      </c>
      <c r="D13" s="176" t="s">
        <v>422</v>
      </c>
      <c r="E13" s="177">
        <v>42095</v>
      </c>
      <c r="F13" s="178">
        <v>44682</v>
      </c>
      <c r="G13" s="179">
        <v>91</v>
      </c>
      <c r="H13" s="180">
        <v>396.7</v>
      </c>
      <c r="I13" s="180">
        <v>56.256999999999998</v>
      </c>
      <c r="J13" s="179">
        <v>5</v>
      </c>
      <c r="K13" s="181">
        <v>16.2</v>
      </c>
      <c r="L13" s="182">
        <v>37.6</v>
      </c>
      <c r="M13" s="181">
        <v>16.100000000000001</v>
      </c>
      <c r="N13" s="182">
        <v>30.96</v>
      </c>
      <c r="O13" s="183">
        <v>46.7</v>
      </c>
      <c r="P13" s="182">
        <v>27.68</v>
      </c>
      <c r="Q13" s="184">
        <v>-0.17</v>
      </c>
      <c r="R13" s="182">
        <v>43.9</v>
      </c>
      <c r="S13" s="183">
        <v>0.6</v>
      </c>
      <c r="T13" s="182">
        <v>32.107999999999997</v>
      </c>
      <c r="U13" s="181">
        <v>-10.7</v>
      </c>
      <c r="V13" s="185">
        <v>24.24</v>
      </c>
      <c r="W13" s="159">
        <v>284.89999999999998</v>
      </c>
      <c r="X13" s="201">
        <v>1466</v>
      </c>
      <c r="Y13" s="223" t="str">
        <f>+LOOKUP(B13,COD_FIN!$C$9:$C$69,COD_FIN!$B$9:$B$69)</f>
        <v>LAP</v>
      </c>
      <c r="Z13" s="181">
        <f t="shared" si="6"/>
        <v>284.90975999999995</v>
      </c>
      <c r="AA13" s="180"/>
    </row>
    <row r="14" spans="1:27" x14ac:dyDescent="0.3">
      <c r="A14" s="201">
        <f t="shared" si="7"/>
        <v>4</v>
      </c>
      <c r="B14" s="174">
        <v>101520001</v>
      </c>
      <c r="C14" s="175">
        <v>101940</v>
      </c>
      <c r="D14" s="176" t="s">
        <v>258</v>
      </c>
      <c r="E14" s="177">
        <v>40817</v>
      </c>
      <c r="F14" s="178">
        <v>44621</v>
      </c>
      <c r="G14" s="179">
        <v>98</v>
      </c>
      <c r="H14" s="180">
        <v>467.1</v>
      </c>
      <c r="I14" s="180">
        <v>60.631999999999998</v>
      </c>
      <c r="J14" s="179">
        <v>9</v>
      </c>
      <c r="K14" s="181">
        <v>11</v>
      </c>
      <c r="L14" s="182">
        <v>51.512</v>
      </c>
      <c r="M14" s="181">
        <v>10</v>
      </c>
      <c r="N14" s="182">
        <v>43.898000000000003</v>
      </c>
      <c r="O14" s="183">
        <v>37.799999999999997</v>
      </c>
      <c r="P14" s="182">
        <v>39.950000000000003</v>
      </c>
      <c r="Q14" s="184">
        <v>-0.2</v>
      </c>
      <c r="R14" s="182">
        <v>44.6</v>
      </c>
      <c r="S14" s="183">
        <v>-2</v>
      </c>
      <c r="T14" s="182">
        <v>34.92</v>
      </c>
      <c r="U14" s="181">
        <v>1.6</v>
      </c>
      <c r="V14" s="185">
        <v>26.135999999999999</v>
      </c>
      <c r="W14" s="159">
        <v>281.2</v>
      </c>
      <c r="X14" s="201">
        <v>444</v>
      </c>
      <c r="Y14" s="223" t="str">
        <f>+LOOKUP(B14,COD_FIN!$C$9:$C$69,COD_FIN!$B$9:$B$69)</f>
        <v>MOS</v>
      </c>
      <c r="Z14" s="181">
        <f t="shared" si="6"/>
        <v>281.20287999999999</v>
      </c>
      <c r="AA14" s="180"/>
    </row>
    <row r="15" spans="1:27" x14ac:dyDescent="0.3">
      <c r="A15" s="201">
        <f t="shared" si="7"/>
        <v>5</v>
      </c>
      <c r="B15" s="174">
        <v>2840001</v>
      </c>
      <c r="C15" s="175">
        <v>101435</v>
      </c>
      <c r="D15" s="176" t="s">
        <v>312</v>
      </c>
      <c r="E15" s="177">
        <v>40756</v>
      </c>
      <c r="F15" s="178">
        <v>44621</v>
      </c>
      <c r="G15" s="179">
        <v>139</v>
      </c>
      <c r="H15" s="180">
        <v>559.9</v>
      </c>
      <c r="I15" s="180">
        <v>61.953000000000003</v>
      </c>
      <c r="J15" s="179">
        <v>8</v>
      </c>
      <c r="K15" s="181">
        <v>15.9</v>
      </c>
      <c r="L15" s="182">
        <v>43.076999999999998</v>
      </c>
      <c r="M15" s="181">
        <v>15.5</v>
      </c>
      <c r="N15" s="182">
        <v>37.4</v>
      </c>
      <c r="O15" s="183">
        <v>49</v>
      </c>
      <c r="P15" s="182">
        <v>34</v>
      </c>
      <c r="Q15" s="184">
        <v>-0.35</v>
      </c>
      <c r="R15" s="182">
        <v>46.4</v>
      </c>
      <c r="S15" s="183">
        <v>3.8</v>
      </c>
      <c r="T15" s="182">
        <v>37.828000000000003</v>
      </c>
      <c r="U15" s="181">
        <v>-8.1999999999999993</v>
      </c>
      <c r="V15" s="185">
        <v>31.295999999999999</v>
      </c>
      <c r="W15" s="159">
        <v>279.10000000000002</v>
      </c>
      <c r="X15" s="201">
        <v>1313</v>
      </c>
      <c r="Y15" s="223" t="str">
        <f>+LOOKUP(B15,COD_FIN!$C$9:$C$69,COD_FIN!$B$9:$B$69)</f>
        <v>LAP</v>
      </c>
      <c r="Z15" s="181">
        <f t="shared" si="6"/>
        <v>279.08000000000004</v>
      </c>
      <c r="AA15" s="180"/>
    </row>
    <row r="16" spans="1:27" x14ac:dyDescent="0.3">
      <c r="A16" s="201">
        <f t="shared" si="7"/>
        <v>6</v>
      </c>
      <c r="B16" s="174">
        <v>101520001</v>
      </c>
      <c r="C16" s="175">
        <v>112403</v>
      </c>
      <c r="D16" s="176" t="s">
        <v>340</v>
      </c>
      <c r="E16" s="177">
        <v>42705</v>
      </c>
      <c r="F16" s="178">
        <v>44562</v>
      </c>
      <c r="G16" s="179">
        <v>168</v>
      </c>
      <c r="H16" s="180">
        <v>567.79999999999995</v>
      </c>
      <c r="I16" s="180">
        <v>57.134</v>
      </c>
      <c r="J16" s="179">
        <v>4</v>
      </c>
      <c r="K16" s="181">
        <v>15.7</v>
      </c>
      <c r="L16" s="182">
        <v>44.965000000000003</v>
      </c>
      <c r="M16" s="181">
        <v>16.5</v>
      </c>
      <c r="N16" s="182">
        <v>38.590000000000003</v>
      </c>
      <c r="O16" s="183">
        <v>44.4</v>
      </c>
      <c r="P16" s="182">
        <v>35.36</v>
      </c>
      <c r="Q16" s="184">
        <v>-0.18</v>
      </c>
      <c r="R16" s="182">
        <v>45.3</v>
      </c>
      <c r="S16" s="183">
        <v>-0.6</v>
      </c>
      <c r="T16" s="182">
        <v>33.799999999999997</v>
      </c>
      <c r="U16" s="181">
        <v>-12.7</v>
      </c>
      <c r="V16" s="185">
        <v>21.3</v>
      </c>
      <c r="W16" s="159">
        <v>268.3</v>
      </c>
      <c r="X16" s="201">
        <v>769</v>
      </c>
      <c r="Y16" s="223" t="str">
        <f>+LOOKUP(B16,COD_FIN!$C$9:$C$69,COD_FIN!$B$9:$B$69)</f>
        <v>MOS</v>
      </c>
      <c r="Z16" s="181">
        <f t="shared" si="6"/>
        <v>268.25408000000004</v>
      </c>
      <c r="AA16" s="180"/>
    </row>
    <row r="17" spans="1:27" x14ac:dyDescent="0.3">
      <c r="A17" s="201">
        <f t="shared" si="7"/>
        <v>7</v>
      </c>
      <c r="B17" s="174">
        <v>101520001</v>
      </c>
      <c r="C17" s="175">
        <v>110424</v>
      </c>
      <c r="D17" s="176" t="s">
        <v>352</v>
      </c>
      <c r="E17" s="177">
        <v>42401</v>
      </c>
      <c r="F17" s="178">
        <v>44470</v>
      </c>
      <c r="G17" s="179">
        <v>261</v>
      </c>
      <c r="H17" s="180">
        <v>476.2</v>
      </c>
      <c r="I17" s="180">
        <v>51.338999999999999</v>
      </c>
      <c r="J17" s="179">
        <v>4</v>
      </c>
      <c r="K17" s="181">
        <v>15.3</v>
      </c>
      <c r="L17" s="182">
        <v>39.15</v>
      </c>
      <c r="M17" s="181">
        <v>5.5</v>
      </c>
      <c r="N17" s="182">
        <v>31.581</v>
      </c>
      <c r="O17" s="183">
        <v>30.2</v>
      </c>
      <c r="P17" s="182">
        <v>28.013999999999999</v>
      </c>
      <c r="Q17" s="184">
        <v>-0.24</v>
      </c>
      <c r="R17" s="182">
        <v>35.1</v>
      </c>
      <c r="S17" s="183">
        <v>1.4</v>
      </c>
      <c r="T17" s="182">
        <v>24.1</v>
      </c>
      <c r="U17" s="181">
        <v>-5.0999999999999996</v>
      </c>
      <c r="V17" s="185">
        <v>14.91</v>
      </c>
      <c r="W17" s="159">
        <v>212.1</v>
      </c>
      <c r="X17" s="201">
        <v>715</v>
      </c>
      <c r="Y17" s="223" t="str">
        <f>+LOOKUP(B17,COD_FIN!$C$9:$C$69,COD_FIN!$B$9:$B$69)</f>
        <v>MOS</v>
      </c>
      <c r="Z17" s="181">
        <f t="shared" si="6"/>
        <v>212.05951999999999</v>
      </c>
      <c r="AA17" s="180"/>
    </row>
    <row r="18" spans="1:27" x14ac:dyDescent="0.3">
      <c r="A18" s="201">
        <f t="shared" si="7"/>
        <v>8</v>
      </c>
      <c r="B18" s="174">
        <v>101520001</v>
      </c>
      <c r="C18" s="175">
        <v>111436</v>
      </c>
      <c r="D18" s="176" t="s">
        <v>395</v>
      </c>
      <c r="E18" s="177">
        <v>42583</v>
      </c>
      <c r="F18" s="178">
        <v>44531</v>
      </c>
      <c r="G18" s="179">
        <v>202</v>
      </c>
      <c r="H18" s="180">
        <v>135.80000000000001</v>
      </c>
      <c r="I18" s="180">
        <v>47.844000000000001</v>
      </c>
      <c r="J18" s="179">
        <v>4</v>
      </c>
      <c r="K18" s="181">
        <v>11.5</v>
      </c>
      <c r="L18" s="182">
        <v>40.161999999999999</v>
      </c>
      <c r="M18" s="181">
        <v>8.1</v>
      </c>
      <c r="N18" s="182">
        <v>32.508000000000003</v>
      </c>
      <c r="O18" s="183">
        <v>21</v>
      </c>
      <c r="P18" s="182">
        <v>29.068000000000001</v>
      </c>
      <c r="Q18" s="184">
        <v>-0.22</v>
      </c>
      <c r="R18" s="182">
        <v>33.9</v>
      </c>
      <c r="S18" s="183">
        <v>-1.9</v>
      </c>
      <c r="T18" s="182">
        <v>20.399999999999999</v>
      </c>
      <c r="U18" s="181">
        <v>-5.8</v>
      </c>
      <c r="V18" s="185">
        <v>12.07</v>
      </c>
      <c r="W18" s="159">
        <v>208.1</v>
      </c>
      <c r="X18" s="201">
        <v>749</v>
      </c>
      <c r="Y18" s="223" t="str">
        <f>+LOOKUP(B18,COD_FIN!$C$9:$C$69,COD_FIN!$B$9:$B$69)</f>
        <v>MOS</v>
      </c>
      <c r="Z18" s="181">
        <f t="shared" si="6"/>
        <v>208.12800000000004</v>
      </c>
      <c r="AA18" s="180"/>
    </row>
    <row r="19" spans="1:27" x14ac:dyDescent="0.3">
      <c r="A19" s="201">
        <f t="shared" si="7"/>
        <v>9</v>
      </c>
      <c r="B19" s="174">
        <v>101520001</v>
      </c>
      <c r="C19" s="175">
        <v>114223</v>
      </c>
      <c r="D19" s="176" t="s">
        <v>396</v>
      </c>
      <c r="E19" s="177">
        <v>43160</v>
      </c>
      <c r="F19" s="178">
        <v>44531</v>
      </c>
      <c r="G19" s="179">
        <v>197</v>
      </c>
      <c r="H19" s="180">
        <v>-3.2</v>
      </c>
      <c r="I19" s="180">
        <v>40.950000000000003</v>
      </c>
      <c r="J19" s="179">
        <v>2</v>
      </c>
      <c r="K19" s="181">
        <v>17.100000000000001</v>
      </c>
      <c r="L19" s="182">
        <v>30.132000000000001</v>
      </c>
      <c r="M19" s="181">
        <v>6.7</v>
      </c>
      <c r="N19" s="182">
        <v>23.327999999999999</v>
      </c>
      <c r="O19" s="183">
        <v>24</v>
      </c>
      <c r="P19" s="182">
        <v>19.925999999999998</v>
      </c>
      <c r="Q19" s="184">
        <v>-0.44</v>
      </c>
      <c r="R19" s="182">
        <v>29.6</v>
      </c>
      <c r="S19" s="183">
        <v>-10.1</v>
      </c>
      <c r="T19" s="182">
        <v>14.7</v>
      </c>
      <c r="U19" s="181">
        <v>-20.9</v>
      </c>
      <c r="V19" s="185">
        <v>7.6440000000000001</v>
      </c>
      <c r="W19" s="159">
        <v>200.7</v>
      </c>
      <c r="X19" s="201">
        <v>826</v>
      </c>
      <c r="Y19" s="223" t="str">
        <f>+LOOKUP(B19,COD_FIN!$C$9:$C$69,COD_FIN!$B$9:$B$69)</f>
        <v>MOS</v>
      </c>
      <c r="Z19" s="181">
        <f t="shared" si="6"/>
        <v>200.72576000000007</v>
      </c>
      <c r="AA19" s="180"/>
    </row>
    <row r="20" spans="1:27" x14ac:dyDescent="0.3">
      <c r="A20" s="201">
        <f t="shared" si="7"/>
        <v>10</v>
      </c>
      <c r="B20" s="174">
        <v>101520001</v>
      </c>
      <c r="C20" s="175">
        <v>107895</v>
      </c>
      <c r="D20" s="176" t="s">
        <v>333</v>
      </c>
      <c r="E20" s="177">
        <v>41791</v>
      </c>
      <c r="F20" s="178">
        <v>44378</v>
      </c>
      <c r="G20" s="179">
        <v>305</v>
      </c>
      <c r="H20" s="180">
        <v>356.4</v>
      </c>
      <c r="I20" s="180">
        <v>51.92</v>
      </c>
      <c r="J20" s="179">
        <v>5</v>
      </c>
      <c r="K20" s="181">
        <v>15.1</v>
      </c>
      <c r="L20" s="182">
        <v>40.216000000000001</v>
      </c>
      <c r="M20" s="181">
        <v>6.2</v>
      </c>
      <c r="N20" s="182">
        <v>32.735999999999997</v>
      </c>
      <c r="O20" s="183">
        <v>25.9</v>
      </c>
      <c r="P20" s="182">
        <v>29.128</v>
      </c>
      <c r="Q20" s="184">
        <v>-0.18</v>
      </c>
      <c r="R20" s="182">
        <v>35.799999999999997</v>
      </c>
      <c r="S20" s="183">
        <v>5.9</v>
      </c>
      <c r="T20" s="182">
        <v>24.3</v>
      </c>
      <c r="U20" s="181">
        <v>-3.9</v>
      </c>
      <c r="V20" s="185">
        <v>14.48</v>
      </c>
      <c r="W20" s="159">
        <v>197</v>
      </c>
      <c r="X20" s="201">
        <v>595</v>
      </c>
      <c r="Y20" s="223" t="str">
        <f>+LOOKUP(B20,COD_FIN!$C$9:$C$69,COD_FIN!$B$9:$B$69)</f>
        <v>MOS</v>
      </c>
      <c r="Z20" s="181">
        <f t="shared" si="6"/>
        <v>196.98623999999995</v>
      </c>
      <c r="AA20" s="180"/>
    </row>
    <row r="21" spans="1:27" x14ac:dyDescent="0.3">
      <c r="A21" s="201">
        <f t="shared" si="7"/>
        <v>11</v>
      </c>
      <c r="B21" s="174">
        <v>101520001</v>
      </c>
      <c r="C21" s="175">
        <v>111416</v>
      </c>
      <c r="D21" s="176" t="s">
        <v>395</v>
      </c>
      <c r="E21" s="177">
        <v>42461</v>
      </c>
      <c r="F21" s="178">
        <v>44621</v>
      </c>
      <c r="G21" s="179">
        <v>102</v>
      </c>
      <c r="H21" s="180">
        <v>58.2</v>
      </c>
      <c r="I21" s="180">
        <v>48.204000000000001</v>
      </c>
      <c r="J21" s="179">
        <v>5</v>
      </c>
      <c r="K21" s="181">
        <v>9.9</v>
      </c>
      <c r="L21" s="182">
        <v>43.29</v>
      </c>
      <c r="M21" s="181">
        <v>4.5999999999999996</v>
      </c>
      <c r="N21" s="182">
        <v>35.1</v>
      </c>
      <c r="O21" s="183">
        <v>14.7</v>
      </c>
      <c r="P21" s="182">
        <v>31.32</v>
      </c>
      <c r="Q21" s="184">
        <v>-0.05</v>
      </c>
      <c r="R21" s="182">
        <v>35.9</v>
      </c>
      <c r="S21" s="183">
        <v>-6.4</v>
      </c>
      <c r="T21" s="182">
        <v>21.2</v>
      </c>
      <c r="U21" s="181">
        <v>-5.3</v>
      </c>
      <c r="V21" s="185">
        <v>13.44</v>
      </c>
      <c r="W21" s="159">
        <v>180.9</v>
      </c>
      <c r="X21" s="201">
        <v>725</v>
      </c>
      <c r="Y21" s="223" t="str">
        <f>+LOOKUP(B21,COD_FIN!$C$9:$C$69,COD_FIN!$B$9:$B$69)</f>
        <v>MOS</v>
      </c>
      <c r="Z21" s="181">
        <f t="shared" si="6"/>
        <v>180.86528000000001</v>
      </c>
      <c r="AA21" s="180"/>
    </row>
    <row r="22" spans="1:27" x14ac:dyDescent="0.3">
      <c r="A22" s="201">
        <f t="shared" si="7"/>
        <v>12</v>
      </c>
      <c r="B22" s="174">
        <v>101440001</v>
      </c>
      <c r="C22" s="175">
        <v>104255</v>
      </c>
      <c r="D22" s="176" t="s">
        <v>91</v>
      </c>
      <c r="E22" s="177">
        <v>41091</v>
      </c>
      <c r="F22" s="178">
        <v>44470</v>
      </c>
      <c r="G22" s="179">
        <v>275</v>
      </c>
      <c r="H22" s="180">
        <v>647</v>
      </c>
      <c r="I22" s="180">
        <v>59.51</v>
      </c>
      <c r="J22" s="179">
        <v>7</v>
      </c>
      <c r="K22" s="181">
        <v>5.8</v>
      </c>
      <c r="L22" s="182">
        <v>36.270000000000003</v>
      </c>
      <c r="M22" s="181">
        <v>15.5</v>
      </c>
      <c r="N22" s="182">
        <v>32.130000000000003</v>
      </c>
      <c r="O22" s="183">
        <v>38</v>
      </c>
      <c r="P22" s="182">
        <v>29.07</v>
      </c>
      <c r="Q22" s="184">
        <v>-0.03</v>
      </c>
      <c r="R22" s="182">
        <v>44.5</v>
      </c>
      <c r="S22" s="183">
        <v>2.5</v>
      </c>
      <c r="T22" s="182">
        <v>34.6</v>
      </c>
      <c r="U22" s="181">
        <v>-3</v>
      </c>
      <c r="V22" s="185">
        <v>25.76</v>
      </c>
      <c r="W22" s="159">
        <v>180.2</v>
      </c>
      <c r="X22" s="201">
        <v>513</v>
      </c>
      <c r="Y22" s="223" t="str">
        <f>+LOOKUP(B22,COD_FIN!$C$9:$C$69,COD_FIN!$B$9:$B$69)</f>
        <v>ARM</v>
      </c>
      <c r="Z22" s="181">
        <f t="shared" si="6"/>
        <v>180.16384000000005</v>
      </c>
      <c r="AA22" s="180"/>
    </row>
    <row r="23" spans="1:27" x14ac:dyDescent="0.3">
      <c r="A23" s="201">
        <f t="shared" si="7"/>
        <v>13</v>
      </c>
      <c r="B23" s="174">
        <v>101520001</v>
      </c>
      <c r="C23" s="175">
        <v>99538</v>
      </c>
      <c r="D23" s="176" t="s">
        <v>311</v>
      </c>
      <c r="E23" s="177">
        <v>40544</v>
      </c>
      <c r="F23" s="178">
        <v>44378</v>
      </c>
      <c r="G23" s="179">
        <v>305</v>
      </c>
      <c r="H23" s="180">
        <v>200.2</v>
      </c>
      <c r="I23" s="180">
        <v>56.43</v>
      </c>
      <c r="J23" s="179">
        <v>9</v>
      </c>
      <c r="K23" s="181">
        <v>7.1</v>
      </c>
      <c r="L23" s="182">
        <v>46.287999999999997</v>
      </c>
      <c r="M23" s="181">
        <v>5.8</v>
      </c>
      <c r="N23" s="182">
        <v>38.72</v>
      </c>
      <c r="O23" s="183">
        <v>16.600000000000001</v>
      </c>
      <c r="P23" s="182">
        <v>35.024000000000001</v>
      </c>
      <c r="Q23" s="184">
        <v>-0.23</v>
      </c>
      <c r="R23" s="182">
        <v>39.1</v>
      </c>
      <c r="S23" s="183">
        <v>-5</v>
      </c>
      <c r="T23" s="182">
        <v>29.8</v>
      </c>
      <c r="U23" s="181">
        <v>-3</v>
      </c>
      <c r="V23" s="185">
        <v>19.503</v>
      </c>
      <c r="W23" s="159">
        <v>169.2</v>
      </c>
      <c r="X23" s="201">
        <v>413</v>
      </c>
      <c r="Y23" s="223" t="str">
        <f>+LOOKUP(B23,COD_FIN!$C$9:$C$69,COD_FIN!$B$9:$B$69)</f>
        <v>MOS</v>
      </c>
      <c r="Z23" s="181">
        <f t="shared" si="6"/>
        <v>169.18592000000001</v>
      </c>
      <c r="AA23" s="180"/>
    </row>
    <row r="24" spans="1:27" x14ac:dyDescent="0.3">
      <c r="A24" s="201">
        <f t="shared" si="7"/>
        <v>14</v>
      </c>
      <c r="B24" s="174">
        <v>101520001</v>
      </c>
      <c r="C24" s="175">
        <v>112413</v>
      </c>
      <c r="D24" s="176" t="s">
        <v>397</v>
      </c>
      <c r="E24" s="177">
        <v>42795</v>
      </c>
      <c r="F24" s="178">
        <v>44562</v>
      </c>
      <c r="G24" s="179">
        <v>162</v>
      </c>
      <c r="H24" s="180">
        <v>339.2</v>
      </c>
      <c r="I24" s="180">
        <v>43.68</v>
      </c>
      <c r="J24" s="179">
        <v>3</v>
      </c>
      <c r="K24" s="181">
        <v>16.2</v>
      </c>
      <c r="L24" s="182">
        <v>34.4</v>
      </c>
      <c r="M24" s="181">
        <v>7.6</v>
      </c>
      <c r="N24" s="182">
        <v>27.6</v>
      </c>
      <c r="O24" s="183">
        <v>26.4</v>
      </c>
      <c r="P24" s="182">
        <v>24.16</v>
      </c>
      <c r="Q24" s="184">
        <v>-0.03</v>
      </c>
      <c r="R24" s="182">
        <v>34</v>
      </c>
      <c r="S24" s="183">
        <v>-2.6</v>
      </c>
      <c r="T24" s="182">
        <v>17.7</v>
      </c>
      <c r="U24" s="181">
        <v>-16</v>
      </c>
      <c r="V24" s="185">
        <v>8.9060000000000006</v>
      </c>
      <c r="W24" s="159">
        <v>167.7</v>
      </c>
      <c r="X24" s="201">
        <v>779</v>
      </c>
      <c r="Y24" s="223" t="str">
        <f>+LOOKUP(B24,COD_FIN!$C$9:$C$69,COD_FIN!$B$9:$B$69)</f>
        <v>MOS</v>
      </c>
      <c r="Z24" s="181">
        <f t="shared" si="6"/>
        <v>167.65567999999999</v>
      </c>
      <c r="AA24" s="180"/>
    </row>
    <row r="25" spans="1:27" x14ac:dyDescent="0.3">
      <c r="A25" s="201">
        <f t="shared" si="7"/>
        <v>15</v>
      </c>
      <c r="B25" s="174">
        <v>3010001</v>
      </c>
      <c r="C25" s="175">
        <v>107527</v>
      </c>
      <c r="D25" s="176" t="s">
        <v>423</v>
      </c>
      <c r="E25" s="177">
        <v>41791</v>
      </c>
      <c r="F25" s="178">
        <v>44470</v>
      </c>
      <c r="G25" s="179">
        <v>251</v>
      </c>
      <c r="H25" s="180">
        <v>339.8</v>
      </c>
      <c r="I25" s="180">
        <v>56.76</v>
      </c>
      <c r="J25" s="179">
        <v>6</v>
      </c>
      <c r="K25" s="181">
        <v>11.4</v>
      </c>
      <c r="L25" s="182">
        <v>36.195</v>
      </c>
      <c r="M25" s="181">
        <v>9.1</v>
      </c>
      <c r="N25" s="182">
        <v>29.925000000000001</v>
      </c>
      <c r="O25" s="183">
        <v>27.2</v>
      </c>
      <c r="P25" s="182">
        <v>26.79</v>
      </c>
      <c r="Q25" s="184">
        <v>-7.0000000000000007E-2</v>
      </c>
      <c r="R25" s="182">
        <v>39.299999999999997</v>
      </c>
      <c r="S25" s="183">
        <v>3.7</v>
      </c>
      <c r="T25" s="182">
        <v>31.6</v>
      </c>
      <c r="U25" s="181">
        <v>-6.2</v>
      </c>
      <c r="V25" s="185">
        <v>22.184999999999999</v>
      </c>
      <c r="W25" s="159">
        <v>164.5</v>
      </c>
      <c r="X25" s="201">
        <v>517</v>
      </c>
      <c r="Y25" s="223" t="str">
        <f>+LOOKUP(B25,COD_FIN!$C$9:$C$69,COD_FIN!$B$9:$B$69)</f>
        <v>REN</v>
      </c>
      <c r="Z25" s="181">
        <f t="shared" si="6"/>
        <v>164.46591999999995</v>
      </c>
      <c r="AA25" s="180"/>
    </row>
    <row r="26" spans="1:27" x14ac:dyDescent="0.3">
      <c r="A26" s="201">
        <f t="shared" si="7"/>
        <v>16</v>
      </c>
      <c r="B26" s="174">
        <v>101520001</v>
      </c>
      <c r="C26" s="175">
        <v>112396</v>
      </c>
      <c r="D26" s="176" t="s">
        <v>395</v>
      </c>
      <c r="E26" s="177">
        <v>42644</v>
      </c>
      <c r="F26" s="178">
        <v>44501</v>
      </c>
      <c r="G26" s="179">
        <v>219</v>
      </c>
      <c r="H26" s="180">
        <v>165.8</v>
      </c>
      <c r="I26" s="180">
        <v>45.125999999999998</v>
      </c>
      <c r="J26" s="179">
        <v>3</v>
      </c>
      <c r="K26" s="181">
        <v>9.9</v>
      </c>
      <c r="L26" s="182">
        <v>37.35</v>
      </c>
      <c r="M26" s="181">
        <v>6.5</v>
      </c>
      <c r="N26" s="182">
        <v>31.635000000000002</v>
      </c>
      <c r="O26" s="183">
        <v>21.7</v>
      </c>
      <c r="P26" s="182">
        <v>28.024999999999999</v>
      </c>
      <c r="Q26" s="184">
        <v>-0.2</v>
      </c>
      <c r="R26" s="182">
        <v>32.799999999999997</v>
      </c>
      <c r="S26" s="183">
        <v>0.4</v>
      </c>
      <c r="T26" s="182">
        <v>16.8</v>
      </c>
      <c r="U26" s="181">
        <v>-5.3</v>
      </c>
      <c r="V26" s="185">
        <v>9.2720000000000002</v>
      </c>
      <c r="W26" s="159">
        <v>156.9</v>
      </c>
      <c r="X26" s="201">
        <v>761</v>
      </c>
      <c r="Y26" s="223" t="str">
        <f>+LOOKUP(B26,COD_FIN!$C$9:$C$69,COD_FIN!$B$9:$B$69)</f>
        <v>MOS</v>
      </c>
      <c r="Z26" s="181">
        <f t="shared" si="6"/>
        <v>156.91712000000001</v>
      </c>
      <c r="AA26" s="180"/>
    </row>
    <row r="27" spans="1:27" x14ac:dyDescent="0.3">
      <c r="A27" s="201">
        <f t="shared" si="7"/>
        <v>17</v>
      </c>
      <c r="B27" s="174">
        <v>101520001</v>
      </c>
      <c r="C27" s="175">
        <v>102877</v>
      </c>
      <c r="D27" s="176" t="s">
        <v>353</v>
      </c>
      <c r="E27" s="177">
        <v>40940</v>
      </c>
      <c r="F27" s="178">
        <v>44440</v>
      </c>
      <c r="G27" s="179">
        <v>277</v>
      </c>
      <c r="H27" s="180">
        <v>328.9</v>
      </c>
      <c r="I27" s="180">
        <v>59.4</v>
      </c>
      <c r="J27" s="179">
        <v>7</v>
      </c>
      <c r="K27" s="181">
        <v>9.4</v>
      </c>
      <c r="L27" s="182">
        <v>45.584000000000003</v>
      </c>
      <c r="M27" s="181">
        <v>5.7</v>
      </c>
      <c r="N27" s="182">
        <v>37.927999999999997</v>
      </c>
      <c r="O27" s="183">
        <v>18.2</v>
      </c>
      <c r="P27" s="182">
        <v>34.32</v>
      </c>
      <c r="Q27" s="184">
        <v>-0.04</v>
      </c>
      <c r="R27" s="182">
        <v>39.799999999999997</v>
      </c>
      <c r="S27" s="183">
        <v>-1.3</v>
      </c>
      <c r="T27" s="182">
        <v>32.1</v>
      </c>
      <c r="U27" s="181">
        <v>-4.3</v>
      </c>
      <c r="V27" s="185">
        <v>22.724</v>
      </c>
      <c r="W27" s="159">
        <v>152.9</v>
      </c>
      <c r="X27" s="201">
        <v>464</v>
      </c>
      <c r="Y27" s="223" t="str">
        <f>+LOOKUP(B27,COD_FIN!$C$9:$C$69,COD_FIN!$B$9:$B$69)</f>
        <v>MOS</v>
      </c>
      <c r="Z27" s="181">
        <f t="shared" si="6"/>
        <v>152.86304000000001</v>
      </c>
      <c r="AA27" s="180"/>
    </row>
    <row r="28" spans="1:27" x14ac:dyDescent="0.3">
      <c r="A28" s="201">
        <f t="shared" si="7"/>
        <v>18</v>
      </c>
      <c r="B28" s="174">
        <v>2840001</v>
      </c>
      <c r="C28" s="175">
        <v>113362</v>
      </c>
      <c r="D28" s="176" t="s">
        <v>424</v>
      </c>
      <c r="E28" s="177">
        <v>42917</v>
      </c>
      <c r="F28" s="178">
        <v>44440</v>
      </c>
      <c r="G28" s="179">
        <v>305</v>
      </c>
      <c r="H28" s="180">
        <v>335.2</v>
      </c>
      <c r="I28" s="180">
        <v>47.96</v>
      </c>
      <c r="J28" s="179">
        <v>3</v>
      </c>
      <c r="K28" s="181">
        <v>12.9</v>
      </c>
      <c r="L28" s="182">
        <v>26.385999999999999</v>
      </c>
      <c r="M28" s="181">
        <v>10.8</v>
      </c>
      <c r="N28" s="182">
        <v>21.251000000000001</v>
      </c>
      <c r="O28" s="183">
        <v>29.7</v>
      </c>
      <c r="P28" s="182">
        <v>18.802</v>
      </c>
      <c r="Q28" s="184">
        <v>-0.44</v>
      </c>
      <c r="R28" s="182">
        <v>32.5</v>
      </c>
      <c r="S28" s="183">
        <v>-2.6</v>
      </c>
      <c r="T28" s="182">
        <v>21.9</v>
      </c>
      <c r="U28" s="181">
        <v>-18</v>
      </c>
      <c r="V28" s="185">
        <v>12.321999999999999</v>
      </c>
      <c r="W28" s="159">
        <v>151.19999999999999</v>
      </c>
      <c r="X28" s="201">
        <v>1546</v>
      </c>
      <c r="Y28" s="223" t="str">
        <f>+LOOKUP(B28,COD_FIN!$C$9:$C$69,COD_FIN!$B$9:$B$69)</f>
        <v>LAP</v>
      </c>
      <c r="Z28" s="181">
        <f t="shared" si="6"/>
        <v>151.23840000000004</v>
      </c>
      <c r="AA28" s="180"/>
    </row>
    <row r="29" spans="1:27" x14ac:dyDescent="0.3">
      <c r="A29" s="201">
        <f t="shared" si="7"/>
        <v>19</v>
      </c>
      <c r="B29" s="174">
        <v>101520001</v>
      </c>
      <c r="C29" s="175">
        <v>109664</v>
      </c>
      <c r="D29" s="176" t="s">
        <v>346</v>
      </c>
      <c r="E29" s="177">
        <v>42186</v>
      </c>
      <c r="F29" s="178">
        <v>44531</v>
      </c>
      <c r="G29" s="179">
        <v>194</v>
      </c>
      <c r="H29" s="180">
        <v>548.5</v>
      </c>
      <c r="I29" s="180">
        <v>58.536000000000001</v>
      </c>
      <c r="J29" s="179">
        <v>5</v>
      </c>
      <c r="K29" s="181">
        <v>5.9</v>
      </c>
      <c r="L29" s="182">
        <v>42.369</v>
      </c>
      <c r="M29" s="181">
        <v>10.5</v>
      </c>
      <c r="N29" s="182">
        <v>34.713000000000001</v>
      </c>
      <c r="O29" s="183">
        <v>28.1</v>
      </c>
      <c r="P29" s="182">
        <v>31.059000000000001</v>
      </c>
      <c r="Q29" s="184">
        <v>-0.41</v>
      </c>
      <c r="R29" s="182">
        <v>41.2</v>
      </c>
      <c r="S29" s="183">
        <v>-7.4</v>
      </c>
      <c r="T29" s="182">
        <v>31.4</v>
      </c>
      <c r="U29" s="181">
        <v>-10</v>
      </c>
      <c r="V29" s="185">
        <v>20</v>
      </c>
      <c r="W29" s="159">
        <v>150.9</v>
      </c>
      <c r="X29" s="201">
        <v>667</v>
      </c>
      <c r="Y29" s="223" t="str">
        <f>+LOOKUP(B29,COD_FIN!$C$9:$C$69,COD_FIN!$B$9:$B$69)</f>
        <v>MOS</v>
      </c>
      <c r="Z29" s="181">
        <f t="shared" si="6"/>
        <v>150.90528000000003</v>
      </c>
      <c r="AA29" s="180"/>
    </row>
    <row r="30" spans="1:27" x14ac:dyDescent="0.3">
      <c r="A30" s="201">
        <f t="shared" si="7"/>
        <v>20</v>
      </c>
      <c r="B30" s="174">
        <v>550003</v>
      </c>
      <c r="C30" s="175">
        <v>111342</v>
      </c>
      <c r="D30" s="176" t="s">
        <v>340</v>
      </c>
      <c r="E30" s="177">
        <v>42156</v>
      </c>
      <c r="F30" s="178">
        <v>44501</v>
      </c>
      <c r="G30" s="179">
        <v>222</v>
      </c>
      <c r="H30" s="180">
        <v>404.5</v>
      </c>
      <c r="I30" s="180">
        <v>61.149000000000001</v>
      </c>
      <c r="J30" s="179">
        <v>5</v>
      </c>
      <c r="K30" s="181">
        <v>12.8</v>
      </c>
      <c r="L30" s="182">
        <v>39.68</v>
      </c>
      <c r="M30" s="181">
        <v>7.8</v>
      </c>
      <c r="N30" s="182">
        <v>34.917999999999999</v>
      </c>
      <c r="O30" s="183">
        <v>23.8</v>
      </c>
      <c r="P30" s="182">
        <v>32.073999999999998</v>
      </c>
      <c r="Q30" s="184">
        <v>-0.31</v>
      </c>
      <c r="R30" s="182">
        <v>45.3</v>
      </c>
      <c r="S30" s="183">
        <v>-0.3</v>
      </c>
      <c r="T30" s="182">
        <v>35.700000000000003</v>
      </c>
      <c r="U30" s="181">
        <v>-12.3</v>
      </c>
      <c r="V30" s="185">
        <v>25.2</v>
      </c>
      <c r="W30" s="159">
        <v>149.80000000000001</v>
      </c>
      <c r="X30" s="201">
        <v>915</v>
      </c>
      <c r="Y30" s="223" t="str">
        <f>+LOOKUP(B30,COD_FIN!$C$9:$C$69,COD_FIN!$B$9:$B$69)</f>
        <v>HLP</v>
      </c>
      <c r="Z30" s="181">
        <f t="shared" si="6"/>
        <v>149.77247999999994</v>
      </c>
      <c r="AA30" s="180"/>
    </row>
    <row r="31" spans="1:27" x14ac:dyDescent="0.3">
      <c r="A31" s="201">
        <f t="shared" si="7"/>
        <v>21</v>
      </c>
      <c r="B31" s="174">
        <v>2840001</v>
      </c>
      <c r="C31" s="175">
        <v>112815</v>
      </c>
      <c r="D31" s="176" t="s">
        <v>384</v>
      </c>
      <c r="E31" s="177">
        <v>42887</v>
      </c>
      <c r="F31" s="178">
        <v>44470</v>
      </c>
      <c r="G31" s="179">
        <v>305</v>
      </c>
      <c r="H31" s="180">
        <v>327.39999999999998</v>
      </c>
      <c r="I31" s="180">
        <v>51.92</v>
      </c>
      <c r="J31" s="179">
        <v>3</v>
      </c>
      <c r="K31" s="181">
        <v>13.5</v>
      </c>
      <c r="L31" s="182">
        <v>28.08</v>
      </c>
      <c r="M31" s="181">
        <v>10.8</v>
      </c>
      <c r="N31" s="182">
        <v>22.4</v>
      </c>
      <c r="O31" s="183">
        <v>32.799999999999997</v>
      </c>
      <c r="P31" s="182">
        <v>19.600000000000001</v>
      </c>
      <c r="Q31" s="184">
        <v>-0.38</v>
      </c>
      <c r="R31" s="182">
        <v>35.5</v>
      </c>
      <c r="S31" s="183">
        <v>-2</v>
      </c>
      <c r="T31" s="182">
        <v>23.6</v>
      </c>
      <c r="U31" s="181">
        <v>-18.5</v>
      </c>
      <c r="V31" s="185">
        <v>12.871</v>
      </c>
      <c r="W31" s="159">
        <v>148.80000000000001</v>
      </c>
      <c r="X31" s="201">
        <v>1540</v>
      </c>
      <c r="Y31" s="223" t="str">
        <f>+LOOKUP(B31,COD_FIN!$C$9:$C$69,COD_FIN!$B$9:$B$69)</f>
        <v>LAP</v>
      </c>
      <c r="Z31" s="181">
        <f t="shared" si="6"/>
        <v>148.78464000000002</v>
      </c>
      <c r="AA31" s="180"/>
    </row>
    <row r="32" spans="1:27" x14ac:dyDescent="0.3">
      <c r="A32" s="201">
        <f t="shared" si="7"/>
        <v>22</v>
      </c>
      <c r="B32" s="174">
        <v>2840001</v>
      </c>
      <c r="C32" s="175">
        <v>110033</v>
      </c>
      <c r="D32" s="176" t="s">
        <v>350</v>
      </c>
      <c r="E32" s="177">
        <v>42217</v>
      </c>
      <c r="F32" s="178">
        <v>44409</v>
      </c>
      <c r="G32" s="179">
        <v>303</v>
      </c>
      <c r="H32" s="180">
        <v>499.8</v>
      </c>
      <c r="I32" s="180">
        <v>60.28</v>
      </c>
      <c r="J32" s="179">
        <v>5</v>
      </c>
      <c r="K32" s="181">
        <v>6.6</v>
      </c>
      <c r="L32" s="182">
        <v>40</v>
      </c>
      <c r="M32" s="181">
        <v>10.6</v>
      </c>
      <c r="N32" s="182">
        <v>36.380000000000003</v>
      </c>
      <c r="O32" s="183">
        <v>35.799999999999997</v>
      </c>
      <c r="P32" s="182">
        <v>33.32</v>
      </c>
      <c r="Q32" s="184">
        <v>-0.47</v>
      </c>
      <c r="R32" s="182">
        <v>43</v>
      </c>
      <c r="S32" s="183">
        <v>-3.1</v>
      </c>
      <c r="T32" s="182">
        <v>33.4</v>
      </c>
      <c r="U32" s="181">
        <v>-8.6999999999999993</v>
      </c>
      <c r="V32" s="185">
        <v>23.12</v>
      </c>
      <c r="W32" s="159">
        <v>147.69999999999999</v>
      </c>
      <c r="X32" s="201">
        <v>1477</v>
      </c>
      <c r="Y32" s="223" t="str">
        <f>+LOOKUP(B32,COD_FIN!$C$9:$C$69,COD_FIN!$B$9:$B$69)</f>
        <v>LAP</v>
      </c>
      <c r="Z32" s="181">
        <f t="shared" si="6"/>
        <v>147.69151999999994</v>
      </c>
      <c r="AA32" s="180"/>
    </row>
    <row r="33" spans="1:27" x14ac:dyDescent="0.3">
      <c r="A33" s="201">
        <f t="shared" si="7"/>
        <v>23</v>
      </c>
      <c r="B33" s="174">
        <v>101520001</v>
      </c>
      <c r="C33" s="175">
        <v>116881</v>
      </c>
      <c r="D33" s="176" t="s">
        <v>425</v>
      </c>
      <c r="E33" s="177">
        <v>43617</v>
      </c>
      <c r="F33" s="178">
        <v>44470</v>
      </c>
      <c r="G33" s="179">
        <v>272</v>
      </c>
      <c r="H33" s="180">
        <v>476.2</v>
      </c>
      <c r="I33" s="180">
        <v>36.079000000000001</v>
      </c>
      <c r="J33" s="179">
        <v>1</v>
      </c>
      <c r="K33" s="181">
        <v>11.8</v>
      </c>
      <c r="L33" s="182">
        <v>25.832999999999998</v>
      </c>
      <c r="M33" s="181">
        <v>9.1999999999999993</v>
      </c>
      <c r="N33" s="182">
        <v>20.54</v>
      </c>
      <c r="O33" s="183">
        <v>26.5</v>
      </c>
      <c r="P33" s="182">
        <v>17.933</v>
      </c>
      <c r="Q33" s="184">
        <v>-0.18</v>
      </c>
      <c r="R33" s="182">
        <v>29.8</v>
      </c>
      <c r="S33" s="183">
        <v>-2.1</v>
      </c>
      <c r="T33" s="182">
        <v>14.9</v>
      </c>
      <c r="U33" s="181">
        <v>-13.2</v>
      </c>
      <c r="V33" s="185">
        <v>5.8680000000000003</v>
      </c>
      <c r="W33" s="159">
        <v>147.30000000000001</v>
      </c>
      <c r="X33" s="201">
        <v>890</v>
      </c>
      <c r="Y33" s="223" t="str">
        <f>+LOOKUP(B33,COD_FIN!$C$9:$C$69,COD_FIN!$B$9:$B$69)</f>
        <v>MOS</v>
      </c>
      <c r="Z33" s="181">
        <f t="shared" si="6"/>
        <v>147.34016000000003</v>
      </c>
      <c r="AA33" s="180"/>
    </row>
    <row r="34" spans="1:27" x14ac:dyDescent="0.3">
      <c r="A34" s="201">
        <f t="shared" si="7"/>
        <v>24</v>
      </c>
      <c r="B34" s="174">
        <v>550003</v>
      </c>
      <c r="C34" s="175">
        <v>111355</v>
      </c>
      <c r="D34" s="176" t="s">
        <v>339</v>
      </c>
      <c r="E34" s="177">
        <v>42401</v>
      </c>
      <c r="F34" s="178">
        <v>44440</v>
      </c>
      <c r="G34" s="179">
        <v>280</v>
      </c>
      <c r="H34" s="180">
        <v>613.9</v>
      </c>
      <c r="I34" s="180">
        <v>57.09</v>
      </c>
      <c r="J34" s="179">
        <v>4</v>
      </c>
      <c r="K34" s="181">
        <v>12.7</v>
      </c>
      <c r="L34" s="182">
        <v>34.479999999999997</v>
      </c>
      <c r="M34" s="181">
        <v>8.6</v>
      </c>
      <c r="N34" s="182">
        <v>28.08</v>
      </c>
      <c r="O34" s="183">
        <v>37.5</v>
      </c>
      <c r="P34" s="182">
        <v>24.96</v>
      </c>
      <c r="Q34" s="184">
        <v>0.24</v>
      </c>
      <c r="R34" s="182">
        <v>37.4</v>
      </c>
      <c r="S34" s="183">
        <v>3.5</v>
      </c>
      <c r="T34" s="182">
        <v>30.1</v>
      </c>
      <c r="U34" s="181">
        <v>-8.5</v>
      </c>
      <c r="V34" s="185">
        <v>19.596</v>
      </c>
      <c r="W34" s="159">
        <v>139.69999999999999</v>
      </c>
      <c r="X34" s="201">
        <v>955</v>
      </c>
      <c r="Y34" s="223" t="str">
        <f>+LOOKUP(B34,COD_FIN!$C$9:$C$69,COD_FIN!$B$9:$B$69)</f>
        <v>HLP</v>
      </c>
      <c r="Z34" s="181">
        <f t="shared" si="6"/>
        <v>139.66623999999999</v>
      </c>
      <c r="AA34" s="180"/>
    </row>
    <row r="35" spans="1:27" x14ac:dyDescent="0.3">
      <c r="A35" s="201">
        <f t="shared" si="7"/>
        <v>25</v>
      </c>
      <c r="B35" s="174">
        <v>650001</v>
      </c>
      <c r="C35" s="175">
        <v>106074</v>
      </c>
      <c r="D35" s="176" t="s">
        <v>347</v>
      </c>
      <c r="E35" s="177">
        <v>41579</v>
      </c>
      <c r="F35" s="178">
        <v>44470</v>
      </c>
      <c r="G35" s="179">
        <v>296</v>
      </c>
      <c r="H35" s="180">
        <v>220.4</v>
      </c>
      <c r="I35" s="180">
        <v>59.29</v>
      </c>
      <c r="J35" s="179">
        <v>6</v>
      </c>
      <c r="K35" s="181">
        <v>10.1</v>
      </c>
      <c r="L35" s="182">
        <v>33.44</v>
      </c>
      <c r="M35" s="181">
        <v>4.3</v>
      </c>
      <c r="N35" s="182">
        <v>31.042000000000002</v>
      </c>
      <c r="O35" s="183">
        <v>13</v>
      </c>
      <c r="P35" s="182">
        <v>27.722000000000001</v>
      </c>
      <c r="Q35" s="184">
        <v>-0.28000000000000003</v>
      </c>
      <c r="R35" s="182">
        <v>38.299999999999997</v>
      </c>
      <c r="S35" s="183">
        <v>-0.3</v>
      </c>
      <c r="T35" s="182">
        <v>32.9</v>
      </c>
      <c r="U35" s="181">
        <v>-6.7</v>
      </c>
      <c r="V35" s="185">
        <v>23.925000000000001</v>
      </c>
      <c r="W35" s="159">
        <v>131.19999999999999</v>
      </c>
      <c r="X35" s="201">
        <v>926</v>
      </c>
      <c r="Y35" s="223" t="str">
        <f>+LOOKUP(B35,COD_FIN!$C$9:$C$69,COD_FIN!$B$9:$B$69)</f>
        <v>HRV</v>
      </c>
      <c r="Z35" s="181">
        <f t="shared" si="6"/>
        <v>131.15520000000001</v>
      </c>
      <c r="AA35" s="180"/>
    </row>
    <row r="36" spans="1:27" x14ac:dyDescent="0.3">
      <c r="A36" s="201">
        <f t="shared" si="7"/>
        <v>26</v>
      </c>
      <c r="B36" s="174">
        <v>101520001</v>
      </c>
      <c r="C36" s="175">
        <v>114225</v>
      </c>
      <c r="D36" s="176" t="s">
        <v>380</v>
      </c>
      <c r="E36" s="177">
        <v>43160</v>
      </c>
      <c r="F36" s="178">
        <v>44682</v>
      </c>
      <c r="G36" s="179">
        <v>52</v>
      </c>
      <c r="H36" s="180">
        <v>425.3</v>
      </c>
      <c r="I36" s="180">
        <v>44.680999999999997</v>
      </c>
      <c r="J36" s="179">
        <v>3</v>
      </c>
      <c r="K36" s="181">
        <v>13.4</v>
      </c>
      <c r="L36" s="182">
        <v>31.84</v>
      </c>
      <c r="M36" s="181">
        <v>8.9</v>
      </c>
      <c r="N36" s="182">
        <v>29.97</v>
      </c>
      <c r="O36" s="183">
        <v>25.5</v>
      </c>
      <c r="P36" s="182">
        <v>26.91</v>
      </c>
      <c r="Q36" s="184">
        <v>-0.53</v>
      </c>
      <c r="R36" s="182">
        <v>41.2</v>
      </c>
      <c r="S36" s="183">
        <v>-5.0999999999999996</v>
      </c>
      <c r="T36" s="182">
        <v>22.658999999999999</v>
      </c>
      <c r="U36" s="181">
        <v>-21.2</v>
      </c>
      <c r="V36" s="185">
        <v>15.494</v>
      </c>
      <c r="W36" s="159">
        <v>128</v>
      </c>
      <c r="X36" s="201">
        <v>828</v>
      </c>
      <c r="Y36" s="223" t="str">
        <f>+LOOKUP(B36,COD_FIN!$C$9:$C$69,COD_FIN!$B$9:$B$69)</f>
        <v>MOS</v>
      </c>
      <c r="Z36" s="181">
        <f t="shared" si="6"/>
        <v>128.01376000000002</v>
      </c>
      <c r="AA36" s="180"/>
    </row>
    <row r="37" spans="1:27" x14ac:dyDescent="0.3">
      <c r="A37" s="201">
        <f t="shared" si="7"/>
        <v>27</v>
      </c>
      <c r="B37" s="174">
        <v>2840001</v>
      </c>
      <c r="C37" s="175">
        <v>109346</v>
      </c>
      <c r="D37" s="176" t="s">
        <v>426</v>
      </c>
      <c r="E37" s="177">
        <v>41944</v>
      </c>
      <c r="F37" s="178">
        <v>44531</v>
      </c>
      <c r="G37" s="179">
        <v>242</v>
      </c>
      <c r="H37" s="180">
        <v>346.5</v>
      </c>
      <c r="I37" s="180">
        <v>58.423999999999999</v>
      </c>
      <c r="J37" s="179">
        <v>5</v>
      </c>
      <c r="K37" s="181">
        <v>15.6</v>
      </c>
      <c r="L37" s="182">
        <v>41.411999999999999</v>
      </c>
      <c r="M37" s="181">
        <v>5.4</v>
      </c>
      <c r="N37" s="182">
        <v>34.86</v>
      </c>
      <c r="O37" s="183">
        <v>28.3</v>
      </c>
      <c r="P37" s="182">
        <v>31.457000000000001</v>
      </c>
      <c r="Q37" s="184">
        <v>-0.05</v>
      </c>
      <c r="R37" s="182">
        <v>42.4</v>
      </c>
      <c r="S37" s="183">
        <v>8.3000000000000007</v>
      </c>
      <c r="T37" s="182">
        <v>32.966999999999999</v>
      </c>
      <c r="U37" s="181">
        <v>-9.8000000000000007</v>
      </c>
      <c r="V37" s="185">
        <v>23.6</v>
      </c>
      <c r="W37" s="159">
        <v>120.2</v>
      </c>
      <c r="X37" s="201">
        <v>1451</v>
      </c>
      <c r="Y37" s="223" t="str">
        <f>+LOOKUP(B37,COD_FIN!$C$9:$C$69,COD_FIN!$B$9:$B$69)</f>
        <v>LAP</v>
      </c>
      <c r="Z37" s="181">
        <f t="shared" si="6"/>
        <v>120.17952000000001</v>
      </c>
      <c r="AA37" s="180"/>
    </row>
    <row r="38" spans="1:27" x14ac:dyDescent="0.3">
      <c r="A38" s="201">
        <f t="shared" si="7"/>
        <v>28</v>
      </c>
      <c r="B38" s="174">
        <v>101520001</v>
      </c>
      <c r="C38" s="175">
        <v>112404</v>
      </c>
      <c r="D38" s="176" t="s">
        <v>340</v>
      </c>
      <c r="E38" s="177">
        <v>42736</v>
      </c>
      <c r="F38" s="178">
        <v>44593</v>
      </c>
      <c r="G38" s="179">
        <v>133</v>
      </c>
      <c r="H38" s="180">
        <v>429.4</v>
      </c>
      <c r="I38" s="180">
        <v>51.088000000000001</v>
      </c>
      <c r="J38" s="179">
        <v>3</v>
      </c>
      <c r="K38" s="181">
        <v>11.7</v>
      </c>
      <c r="L38" s="182">
        <v>40.176000000000002</v>
      </c>
      <c r="M38" s="181">
        <v>7.3</v>
      </c>
      <c r="N38" s="182">
        <v>34.344000000000001</v>
      </c>
      <c r="O38" s="183">
        <v>23.7</v>
      </c>
      <c r="P38" s="182">
        <v>31.428000000000001</v>
      </c>
      <c r="Q38" s="184">
        <v>7.0000000000000007E-2</v>
      </c>
      <c r="R38" s="182">
        <v>42.1</v>
      </c>
      <c r="S38" s="183">
        <v>-0.7</v>
      </c>
      <c r="T38" s="182">
        <v>30.7</v>
      </c>
      <c r="U38" s="181">
        <v>-12</v>
      </c>
      <c r="V38" s="185">
        <v>17.079999999999998</v>
      </c>
      <c r="W38" s="159">
        <v>119.6</v>
      </c>
      <c r="X38" s="201">
        <v>770</v>
      </c>
      <c r="Y38" s="223" t="str">
        <f>+LOOKUP(B38,COD_FIN!$C$9:$C$69,COD_FIN!$B$9:$B$69)</f>
        <v>MOS</v>
      </c>
      <c r="Z38" s="181">
        <f t="shared" si="6"/>
        <v>119.60064000000003</v>
      </c>
      <c r="AA38" s="180"/>
    </row>
    <row r="39" spans="1:27" x14ac:dyDescent="0.3">
      <c r="A39" s="201">
        <f t="shared" si="7"/>
        <v>29</v>
      </c>
      <c r="B39" s="174">
        <v>550003</v>
      </c>
      <c r="C39" s="175">
        <v>113327</v>
      </c>
      <c r="D39" s="176" t="s">
        <v>418</v>
      </c>
      <c r="E39" s="177">
        <v>42887</v>
      </c>
      <c r="F39" s="178">
        <v>44652</v>
      </c>
      <c r="G39" s="179">
        <v>93</v>
      </c>
      <c r="H39" s="180">
        <v>470.9</v>
      </c>
      <c r="I39" s="180">
        <v>42.768000000000001</v>
      </c>
      <c r="J39" s="179">
        <v>3</v>
      </c>
      <c r="K39" s="181">
        <v>16.3</v>
      </c>
      <c r="L39" s="182">
        <v>27.071999999999999</v>
      </c>
      <c r="M39" s="181">
        <v>5.0999999999999996</v>
      </c>
      <c r="N39" s="182">
        <v>22.103999999999999</v>
      </c>
      <c r="O39" s="183">
        <v>27.8</v>
      </c>
      <c r="P39" s="182">
        <v>19.655999999999999</v>
      </c>
      <c r="Q39" s="184">
        <v>-0.18</v>
      </c>
      <c r="R39" s="182">
        <v>31.6</v>
      </c>
      <c r="S39" s="183">
        <v>4.2</v>
      </c>
      <c r="T39" s="182">
        <v>20.16</v>
      </c>
      <c r="U39" s="181">
        <v>-13.9</v>
      </c>
      <c r="V39" s="185">
        <v>12.871</v>
      </c>
      <c r="W39" s="159">
        <v>119.4</v>
      </c>
      <c r="X39" s="201">
        <v>1040</v>
      </c>
      <c r="Y39" s="223" t="str">
        <f>+LOOKUP(B39,COD_FIN!$C$9:$C$69,COD_FIN!$B$9:$B$69)</f>
        <v>HLP</v>
      </c>
      <c r="Z39" s="181">
        <f t="shared" si="6"/>
        <v>119.38592000000004</v>
      </c>
      <c r="AA39" s="180"/>
    </row>
    <row r="40" spans="1:27" x14ac:dyDescent="0.3">
      <c r="A40" s="201">
        <f t="shared" si="7"/>
        <v>30</v>
      </c>
      <c r="B40" s="174">
        <v>550003</v>
      </c>
      <c r="C40" s="175">
        <v>106128</v>
      </c>
      <c r="D40" s="176" t="s">
        <v>385</v>
      </c>
      <c r="E40" s="177">
        <v>41244</v>
      </c>
      <c r="F40" s="178">
        <v>44197</v>
      </c>
      <c r="G40" s="179">
        <v>305</v>
      </c>
      <c r="H40" s="180">
        <v>78.599999999999994</v>
      </c>
      <c r="I40" s="180">
        <v>56.54</v>
      </c>
      <c r="J40" s="179">
        <v>6</v>
      </c>
      <c r="K40" s="181">
        <v>8.1999999999999993</v>
      </c>
      <c r="L40" s="182">
        <v>36.89</v>
      </c>
      <c r="M40" s="181">
        <v>2.2999999999999998</v>
      </c>
      <c r="N40" s="182">
        <v>29.664999999999999</v>
      </c>
      <c r="O40" s="183">
        <v>12</v>
      </c>
      <c r="P40" s="182">
        <v>26.265000000000001</v>
      </c>
      <c r="Q40" s="184">
        <v>-0.17</v>
      </c>
      <c r="R40" s="182">
        <v>36.200000000000003</v>
      </c>
      <c r="S40" s="183">
        <v>1.9</v>
      </c>
      <c r="T40" s="182">
        <v>27.7</v>
      </c>
      <c r="U40" s="181">
        <v>-1.2</v>
      </c>
      <c r="V40" s="185">
        <v>19.661999999999999</v>
      </c>
      <c r="W40" s="159">
        <v>118.9</v>
      </c>
      <c r="X40" s="201">
        <v>777.01</v>
      </c>
      <c r="Y40" s="223" t="str">
        <f>+LOOKUP(B40,COD_FIN!$C$9:$C$69,COD_FIN!$B$9:$B$69)</f>
        <v>HLP</v>
      </c>
      <c r="Z40" s="181">
        <f t="shared" si="6"/>
        <v>118.92863999999997</v>
      </c>
      <c r="AA40" s="180"/>
    </row>
    <row r="41" spans="1:27" x14ac:dyDescent="0.3">
      <c r="A41" s="201">
        <f t="shared" si="7"/>
        <v>31</v>
      </c>
      <c r="B41" s="174">
        <v>550003</v>
      </c>
      <c r="C41" s="175">
        <v>106147</v>
      </c>
      <c r="D41" s="176" t="s">
        <v>408</v>
      </c>
      <c r="E41" s="177">
        <v>41456</v>
      </c>
      <c r="F41" s="178">
        <v>44166</v>
      </c>
      <c r="G41" s="179">
        <v>305</v>
      </c>
      <c r="H41" s="180">
        <v>413.7</v>
      </c>
      <c r="I41" s="180">
        <v>59.84</v>
      </c>
      <c r="J41" s="179">
        <v>5</v>
      </c>
      <c r="K41" s="181">
        <v>9.1999999999999993</v>
      </c>
      <c r="L41" s="182">
        <v>41.13</v>
      </c>
      <c r="M41" s="181">
        <v>10.1</v>
      </c>
      <c r="N41" s="182">
        <v>34.29</v>
      </c>
      <c r="O41" s="183">
        <v>33.200000000000003</v>
      </c>
      <c r="P41" s="182">
        <v>30.78</v>
      </c>
      <c r="Q41" s="184">
        <v>-0.34</v>
      </c>
      <c r="R41" s="182">
        <v>42.1</v>
      </c>
      <c r="S41" s="183">
        <v>4.4000000000000004</v>
      </c>
      <c r="T41" s="182">
        <v>33.299999999999997</v>
      </c>
      <c r="U41" s="181">
        <v>-9.4</v>
      </c>
      <c r="V41" s="185">
        <v>23.52</v>
      </c>
      <c r="W41" s="159">
        <v>118.2</v>
      </c>
      <c r="X41" s="201">
        <v>810</v>
      </c>
      <c r="Y41" s="223" t="str">
        <f>+LOOKUP(B41,COD_FIN!$C$9:$C$69,COD_FIN!$B$9:$B$69)</f>
        <v>HLP</v>
      </c>
      <c r="Z41" s="181">
        <f t="shared" si="6"/>
        <v>118.16287999999997</v>
      </c>
      <c r="AA41" s="180"/>
    </row>
    <row r="42" spans="1:27" x14ac:dyDescent="0.3">
      <c r="A42" s="201">
        <f t="shared" si="7"/>
        <v>32</v>
      </c>
      <c r="B42" s="174">
        <v>2840001</v>
      </c>
      <c r="C42" s="175">
        <v>112814</v>
      </c>
      <c r="D42" s="176" t="s">
        <v>384</v>
      </c>
      <c r="E42" s="177">
        <v>42856</v>
      </c>
      <c r="F42" s="178">
        <v>44743</v>
      </c>
      <c r="G42" s="179">
        <v>38</v>
      </c>
      <c r="H42" s="180">
        <v>357.1</v>
      </c>
      <c r="I42" s="180">
        <v>46.368000000000002</v>
      </c>
      <c r="J42" s="179">
        <v>4</v>
      </c>
      <c r="K42" s="181">
        <v>13.6</v>
      </c>
      <c r="L42" s="182">
        <v>27.334</v>
      </c>
      <c r="M42" s="181">
        <v>5.3</v>
      </c>
      <c r="N42" s="182">
        <v>21.962</v>
      </c>
      <c r="O42" s="183">
        <v>22.6</v>
      </c>
      <c r="P42" s="182">
        <v>19.196999999999999</v>
      </c>
      <c r="Q42" s="184">
        <v>-0.59</v>
      </c>
      <c r="R42" s="182">
        <v>35.700000000000003</v>
      </c>
      <c r="S42" s="183">
        <v>-3.5</v>
      </c>
      <c r="T42" s="182">
        <v>21.402000000000001</v>
      </c>
      <c r="U42" s="181">
        <v>-18.3</v>
      </c>
      <c r="V42" s="185">
        <v>14.981</v>
      </c>
      <c r="W42" s="159">
        <v>114</v>
      </c>
      <c r="X42" s="201">
        <v>1539</v>
      </c>
      <c r="Y42" s="223" t="str">
        <f>+LOOKUP(B42,COD_FIN!$C$9:$C$69,COD_FIN!$B$9:$B$69)</f>
        <v>LAP</v>
      </c>
      <c r="Z42" s="181">
        <f t="shared" si="6"/>
        <v>114.00927999999993</v>
      </c>
      <c r="AA42" s="180"/>
    </row>
    <row r="43" spans="1:27" x14ac:dyDescent="0.3">
      <c r="A43" s="201">
        <f t="shared" si="7"/>
        <v>33</v>
      </c>
      <c r="B43" s="174">
        <v>101520001</v>
      </c>
      <c r="C43" s="175">
        <v>110409</v>
      </c>
      <c r="D43" s="176" t="s">
        <v>410</v>
      </c>
      <c r="E43" s="177">
        <v>42278</v>
      </c>
      <c r="F43" s="178">
        <v>44652</v>
      </c>
      <c r="G43" s="179">
        <v>69</v>
      </c>
      <c r="H43" s="180">
        <v>257.60000000000002</v>
      </c>
      <c r="I43" s="180">
        <v>47.47</v>
      </c>
      <c r="J43" s="179">
        <v>5</v>
      </c>
      <c r="K43" s="181">
        <v>9.9</v>
      </c>
      <c r="L43" s="182">
        <v>39.51</v>
      </c>
      <c r="M43" s="181">
        <v>7.5</v>
      </c>
      <c r="N43" s="182">
        <v>33.107999999999997</v>
      </c>
      <c r="O43" s="183">
        <v>20.100000000000001</v>
      </c>
      <c r="P43" s="182">
        <v>29.388000000000002</v>
      </c>
      <c r="Q43" s="184">
        <v>-0.3</v>
      </c>
      <c r="R43" s="182">
        <v>35.799999999999997</v>
      </c>
      <c r="S43" s="183">
        <v>1.2</v>
      </c>
      <c r="T43" s="182">
        <v>22.263999999999999</v>
      </c>
      <c r="U43" s="181">
        <v>-10.7</v>
      </c>
      <c r="V43" s="185">
        <v>14.4</v>
      </c>
      <c r="W43" s="159">
        <v>113.5</v>
      </c>
      <c r="X43" s="201">
        <v>696</v>
      </c>
      <c r="Y43" s="223" t="str">
        <f>+LOOKUP(B43,COD_FIN!$C$9:$C$69,COD_FIN!$B$9:$B$69)</f>
        <v>MOS</v>
      </c>
      <c r="Z43" s="181">
        <f t="shared" si="6"/>
        <v>113.49632</v>
      </c>
      <c r="AA43" s="180"/>
    </row>
    <row r="44" spans="1:27" x14ac:dyDescent="0.3">
      <c r="A44" s="201">
        <f t="shared" si="7"/>
        <v>34</v>
      </c>
      <c r="B44" s="174">
        <v>101520001</v>
      </c>
      <c r="C44" s="175">
        <v>109671</v>
      </c>
      <c r="D44" s="176" t="s">
        <v>419</v>
      </c>
      <c r="E44" s="177">
        <v>42217</v>
      </c>
      <c r="F44" s="178">
        <v>44562</v>
      </c>
      <c r="G44" s="179">
        <v>175</v>
      </c>
      <c r="H44" s="180">
        <v>555.20000000000005</v>
      </c>
      <c r="I44" s="180">
        <v>52.103999999999999</v>
      </c>
      <c r="J44" s="179">
        <v>4</v>
      </c>
      <c r="K44" s="181">
        <v>10</v>
      </c>
      <c r="L44" s="182">
        <v>40.280999999999999</v>
      </c>
      <c r="M44" s="181">
        <v>9.1</v>
      </c>
      <c r="N44" s="182">
        <v>32.972999999999999</v>
      </c>
      <c r="O44" s="183">
        <v>30.5</v>
      </c>
      <c r="P44" s="182">
        <v>29.492999999999999</v>
      </c>
      <c r="Q44" s="184">
        <v>-0.3</v>
      </c>
      <c r="R44" s="182">
        <v>38.299999999999997</v>
      </c>
      <c r="S44" s="183">
        <v>1.6</v>
      </c>
      <c r="T44" s="182">
        <v>28.9</v>
      </c>
      <c r="U44" s="181">
        <v>-11.6</v>
      </c>
      <c r="V44" s="185">
        <v>17.821000000000002</v>
      </c>
      <c r="W44" s="159">
        <v>113.4</v>
      </c>
      <c r="X44" s="201">
        <v>679</v>
      </c>
      <c r="Y44" s="223" t="str">
        <f>+LOOKUP(B44,COD_FIN!$C$9:$C$69,COD_FIN!$B$9:$B$69)</f>
        <v>MOS</v>
      </c>
      <c r="Z44" s="181">
        <f t="shared" si="6"/>
        <v>113.39071999999997</v>
      </c>
      <c r="AA44" s="180"/>
    </row>
    <row r="45" spans="1:27" x14ac:dyDescent="0.3">
      <c r="A45" s="201">
        <f t="shared" si="7"/>
        <v>35</v>
      </c>
      <c r="B45" s="174">
        <v>101520001</v>
      </c>
      <c r="C45" s="175">
        <v>103612</v>
      </c>
      <c r="D45" s="176" t="s">
        <v>258</v>
      </c>
      <c r="E45" s="177">
        <v>41091</v>
      </c>
      <c r="F45" s="178">
        <v>44501</v>
      </c>
      <c r="G45" s="179">
        <v>228</v>
      </c>
      <c r="H45" s="180">
        <v>459.6</v>
      </c>
      <c r="I45" s="180">
        <v>57.116</v>
      </c>
      <c r="J45" s="179">
        <v>7</v>
      </c>
      <c r="K45" s="181">
        <v>5.2</v>
      </c>
      <c r="L45" s="182">
        <v>46.368000000000002</v>
      </c>
      <c r="M45" s="181">
        <v>5.9</v>
      </c>
      <c r="N45" s="182">
        <v>38.340000000000003</v>
      </c>
      <c r="O45" s="183">
        <v>25.7</v>
      </c>
      <c r="P45" s="182">
        <v>34.56</v>
      </c>
      <c r="Q45" s="184">
        <v>-0.21</v>
      </c>
      <c r="R45" s="182">
        <v>40.1</v>
      </c>
      <c r="S45" s="183">
        <v>2.4</v>
      </c>
      <c r="T45" s="182">
        <v>31.68</v>
      </c>
      <c r="U45" s="181">
        <v>-0.1</v>
      </c>
      <c r="V45" s="185">
        <v>22.724</v>
      </c>
      <c r="W45" s="159">
        <v>113.1</v>
      </c>
      <c r="X45" s="201">
        <v>487</v>
      </c>
      <c r="Y45" s="223" t="str">
        <f>+LOOKUP(B45,COD_FIN!$C$9:$C$69,COD_FIN!$B$9:$B$69)</f>
        <v>MOS</v>
      </c>
      <c r="Z45" s="181">
        <f t="shared" si="6"/>
        <v>113.09439999999998</v>
      </c>
      <c r="AA45" s="180"/>
    </row>
    <row r="46" spans="1:27" x14ac:dyDescent="0.3">
      <c r="A46" s="201">
        <f t="shared" si="7"/>
        <v>36</v>
      </c>
      <c r="B46" s="174">
        <v>2840001</v>
      </c>
      <c r="C46" s="175">
        <v>116100</v>
      </c>
      <c r="D46" s="176" t="s">
        <v>420</v>
      </c>
      <c r="E46" s="177">
        <v>43435</v>
      </c>
      <c r="F46" s="178">
        <v>44593</v>
      </c>
      <c r="G46" s="179">
        <v>188</v>
      </c>
      <c r="H46" s="180">
        <v>501.9</v>
      </c>
      <c r="I46" s="180">
        <v>41.128</v>
      </c>
      <c r="J46" s="179">
        <v>2</v>
      </c>
      <c r="K46" s="181">
        <v>12.1</v>
      </c>
      <c r="L46" s="182">
        <v>25.44</v>
      </c>
      <c r="M46" s="181">
        <v>8.6999999999999993</v>
      </c>
      <c r="N46" s="182">
        <v>20.239999999999998</v>
      </c>
      <c r="O46" s="183">
        <v>24.6</v>
      </c>
      <c r="P46" s="182">
        <v>17.760000000000002</v>
      </c>
      <c r="Q46" s="184">
        <v>-0.02</v>
      </c>
      <c r="R46" s="182">
        <v>29.9</v>
      </c>
      <c r="S46" s="183">
        <v>-2.5</v>
      </c>
      <c r="T46" s="182">
        <v>17.3</v>
      </c>
      <c r="U46" s="181">
        <v>-16.399999999999999</v>
      </c>
      <c r="V46" s="185">
        <v>8.6240000000000006</v>
      </c>
      <c r="W46" s="159">
        <v>112.9</v>
      </c>
      <c r="X46" s="201">
        <v>1586</v>
      </c>
      <c r="Y46" s="223" t="str">
        <f>+LOOKUP(B46,COD_FIN!$C$9:$C$69,COD_FIN!$B$9:$B$69)</f>
        <v>LAP</v>
      </c>
      <c r="Z46" s="181">
        <f t="shared" si="6"/>
        <v>112.92575999999997</v>
      </c>
      <c r="AA46" s="180"/>
    </row>
    <row r="47" spans="1:27" x14ac:dyDescent="0.3">
      <c r="A47" s="201">
        <f t="shared" si="7"/>
        <v>37</v>
      </c>
      <c r="B47" s="174">
        <v>101520001</v>
      </c>
      <c r="C47" s="175">
        <v>114612</v>
      </c>
      <c r="D47" s="176" t="s">
        <v>427</v>
      </c>
      <c r="E47" s="177">
        <v>43101</v>
      </c>
      <c r="F47" s="178">
        <v>44228</v>
      </c>
      <c r="G47" s="179">
        <v>305</v>
      </c>
      <c r="H47" s="180">
        <v>354.9</v>
      </c>
      <c r="I47" s="180">
        <v>41.8</v>
      </c>
      <c r="J47" s="179">
        <v>2</v>
      </c>
      <c r="K47" s="181">
        <v>12.4</v>
      </c>
      <c r="L47" s="182">
        <v>29.34</v>
      </c>
      <c r="M47" s="181">
        <v>7.4</v>
      </c>
      <c r="N47" s="182">
        <v>23.13</v>
      </c>
      <c r="O47" s="183">
        <v>31.3</v>
      </c>
      <c r="P47" s="182">
        <v>20.16</v>
      </c>
      <c r="Q47" s="184">
        <v>0.03</v>
      </c>
      <c r="R47" s="182">
        <v>32.4</v>
      </c>
      <c r="S47" s="183">
        <v>-0.9</v>
      </c>
      <c r="T47" s="182">
        <v>16.600000000000001</v>
      </c>
      <c r="U47" s="181">
        <v>-14.5</v>
      </c>
      <c r="V47" s="185">
        <v>9.0585000000000004</v>
      </c>
      <c r="W47" s="159">
        <v>111.9</v>
      </c>
      <c r="X47" s="201">
        <v>824</v>
      </c>
      <c r="Y47" s="223" t="str">
        <f>+LOOKUP(B47,COD_FIN!$C$9:$C$69,COD_FIN!$B$9:$B$69)</f>
        <v>MOS</v>
      </c>
      <c r="Z47" s="181">
        <f t="shared" si="6"/>
        <v>111.91647999999998</v>
      </c>
      <c r="AA47" s="180"/>
    </row>
    <row r="48" spans="1:27" x14ac:dyDescent="0.3">
      <c r="A48" s="201">
        <f t="shared" si="7"/>
        <v>38</v>
      </c>
      <c r="B48" s="174">
        <v>101520001</v>
      </c>
      <c r="C48" s="175">
        <v>113605</v>
      </c>
      <c r="D48" s="176" t="s">
        <v>398</v>
      </c>
      <c r="E48" s="177">
        <v>43009</v>
      </c>
      <c r="F48" s="178">
        <v>44470</v>
      </c>
      <c r="G48" s="179">
        <v>253</v>
      </c>
      <c r="H48" s="180">
        <v>-19.399999999999999</v>
      </c>
      <c r="I48" s="180">
        <v>51.59</v>
      </c>
      <c r="J48" s="179">
        <v>3</v>
      </c>
      <c r="K48" s="181">
        <v>10.8</v>
      </c>
      <c r="L48" s="182">
        <v>33.93</v>
      </c>
      <c r="M48" s="181">
        <v>5.5</v>
      </c>
      <c r="N48" s="182">
        <v>26.73</v>
      </c>
      <c r="O48" s="183">
        <v>21.7</v>
      </c>
      <c r="P48" s="182">
        <v>23.4</v>
      </c>
      <c r="Q48" s="184">
        <v>-0.49</v>
      </c>
      <c r="R48" s="182">
        <v>33.200000000000003</v>
      </c>
      <c r="S48" s="183">
        <v>-5.4</v>
      </c>
      <c r="T48" s="182">
        <v>24.9</v>
      </c>
      <c r="U48" s="181">
        <v>-16.399999999999999</v>
      </c>
      <c r="V48" s="185">
        <v>13.847</v>
      </c>
      <c r="W48" s="159">
        <v>111.9</v>
      </c>
      <c r="X48" s="201">
        <v>815</v>
      </c>
      <c r="Y48" s="223" t="str">
        <f>+LOOKUP(B48,COD_FIN!$C$9:$C$69,COD_FIN!$B$9:$B$69)</f>
        <v>MOS</v>
      </c>
      <c r="Z48" s="181">
        <f t="shared" si="6"/>
        <v>111.92960000000001</v>
      </c>
      <c r="AA48" s="180"/>
    </row>
    <row r="49" spans="1:27" x14ac:dyDescent="0.3">
      <c r="A49" s="201">
        <f t="shared" si="7"/>
        <v>39</v>
      </c>
      <c r="B49" s="174">
        <v>101520001</v>
      </c>
      <c r="C49" s="175">
        <v>112392</v>
      </c>
      <c r="D49" s="176" t="s">
        <v>340</v>
      </c>
      <c r="E49" s="177">
        <v>42614</v>
      </c>
      <c r="F49" s="178">
        <v>44531</v>
      </c>
      <c r="G49" s="179">
        <v>209</v>
      </c>
      <c r="H49" s="180">
        <v>345.8</v>
      </c>
      <c r="I49" s="180">
        <v>54.249000000000002</v>
      </c>
      <c r="J49" s="179">
        <v>3</v>
      </c>
      <c r="K49" s="181">
        <v>14.1</v>
      </c>
      <c r="L49" s="182">
        <v>43.911999999999999</v>
      </c>
      <c r="M49" s="181">
        <v>6.2</v>
      </c>
      <c r="N49" s="182">
        <v>37.752000000000002</v>
      </c>
      <c r="O49" s="183">
        <v>25.2</v>
      </c>
      <c r="P49" s="182">
        <v>34.584000000000003</v>
      </c>
      <c r="Q49" s="184">
        <v>-0.21</v>
      </c>
      <c r="R49" s="182">
        <v>43.2</v>
      </c>
      <c r="S49" s="183">
        <v>-0.9</v>
      </c>
      <c r="T49" s="182">
        <v>33.1</v>
      </c>
      <c r="U49" s="181">
        <v>-17</v>
      </c>
      <c r="V49" s="185">
        <v>18.971</v>
      </c>
      <c r="W49" s="159">
        <v>109.9</v>
      </c>
      <c r="X49" s="201">
        <v>757</v>
      </c>
      <c r="Y49" s="223" t="str">
        <f>+LOOKUP(B49,COD_FIN!$C$9:$C$69,COD_FIN!$B$9:$B$69)</f>
        <v>MOS</v>
      </c>
      <c r="Z49" s="181">
        <f t="shared" si="6"/>
        <v>109.94879999999999</v>
      </c>
      <c r="AA49" s="180"/>
    </row>
    <row r="50" spans="1:27" x14ac:dyDescent="0.3">
      <c r="A50" s="201">
        <f t="shared" si="7"/>
        <v>40</v>
      </c>
      <c r="B50" s="174">
        <v>101520001</v>
      </c>
      <c r="C50" s="175">
        <v>114224</v>
      </c>
      <c r="D50" s="176" t="s">
        <v>428</v>
      </c>
      <c r="E50" s="177">
        <v>43160</v>
      </c>
      <c r="F50" s="178">
        <v>44501</v>
      </c>
      <c r="G50" s="179">
        <v>216</v>
      </c>
      <c r="H50" s="180">
        <v>163.5</v>
      </c>
      <c r="I50" s="180">
        <v>39.851999999999997</v>
      </c>
      <c r="J50" s="179">
        <v>2</v>
      </c>
      <c r="K50" s="181">
        <v>8.8000000000000007</v>
      </c>
      <c r="L50" s="182">
        <v>31.706</v>
      </c>
      <c r="M50" s="181">
        <v>3.5</v>
      </c>
      <c r="N50" s="182">
        <v>24.817</v>
      </c>
      <c r="O50" s="183">
        <v>9.8000000000000007</v>
      </c>
      <c r="P50" s="182">
        <v>21.663</v>
      </c>
      <c r="Q50" s="184">
        <v>-0.04</v>
      </c>
      <c r="R50" s="182">
        <v>30.8</v>
      </c>
      <c r="S50" s="183">
        <v>-5.0999999999999996</v>
      </c>
      <c r="T50" s="182">
        <v>14.6</v>
      </c>
      <c r="U50" s="181">
        <v>-9.4</v>
      </c>
      <c r="V50" s="185">
        <v>7.3010000000000002</v>
      </c>
      <c r="W50" s="159">
        <v>104.8</v>
      </c>
      <c r="X50" s="201">
        <v>827</v>
      </c>
      <c r="Y50" s="223" t="str">
        <f>+LOOKUP(B50,COD_FIN!$C$9:$C$69,COD_FIN!$B$9:$B$69)</f>
        <v>MOS</v>
      </c>
      <c r="Z50" s="181">
        <f t="shared" si="6"/>
        <v>104.79263999999999</v>
      </c>
      <c r="AA50" s="180"/>
    </row>
    <row r="51" spans="1:27" x14ac:dyDescent="0.3">
      <c r="A51" s="201">
        <f t="shared" si="7"/>
        <v>41</v>
      </c>
      <c r="B51" s="174">
        <v>101520001</v>
      </c>
      <c r="C51" s="175">
        <v>116878</v>
      </c>
      <c r="D51" s="176" t="s">
        <v>429</v>
      </c>
      <c r="E51" s="177">
        <v>43586</v>
      </c>
      <c r="F51" s="178">
        <v>44440</v>
      </c>
      <c r="G51" s="179">
        <v>294</v>
      </c>
      <c r="H51" s="180">
        <v>247</v>
      </c>
      <c r="I51" s="180">
        <v>33.659999999999997</v>
      </c>
      <c r="J51" s="179">
        <v>1</v>
      </c>
      <c r="K51" s="181">
        <v>3.1</v>
      </c>
      <c r="L51" s="182">
        <v>25.28</v>
      </c>
      <c r="M51" s="181">
        <v>6.9</v>
      </c>
      <c r="N51" s="182">
        <v>19.68</v>
      </c>
      <c r="O51" s="183">
        <v>16.7</v>
      </c>
      <c r="P51" s="182">
        <v>17.12</v>
      </c>
      <c r="Q51" s="184">
        <v>-0.52</v>
      </c>
      <c r="R51" s="182">
        <v>26.9</v>
      </c>
      <c r="S51" s="183">
        <v>-4.5999999999999996</v>
      </c>
      <c r="T51" s="182">
        <v>11.6</v>
      </c>
      <c r="U51" s="181">
        <v>-6.1</v>
      </c>
      <c r="V51" s="185">
        <v>5.0039999999999996</v>
      </c>
      <c r="W51" s="159">
        <v>103</v>
      </c>
      <c r="X51" s="201">
        <v>886</v>
      </c>
      <c r="Y51" s="223" t="str">
        <f>+LOOKUP(B51,COD_FIN!$C$9:$C$69,COD_FIN!$B$9:$B$69)</f>
        <v>MOS</v>
      </c>
      <c r="Z51" s="181">
        <f t="shared" si="6"/>
        <v>103.02272000000001</v>
      </c>
      <c r="AA51" s="180"/>
    </row>
    <row r="52" spans="1:27" x14ac:dyDescent="0.3">
      <c r="A52" s="201">
        <f t="shared" si="7"/>
        <v>42</v>
      </c>
      <c r="B52" s="174">
        <v>550003</v>
      </c>
      <c r="C52" s="175">
        <v>116487</v>
      </c>
      <c r="D52" s="176" t="s">
        <v>401</v>
      </c>
      <c r="E52" s="177">
        <v>43466</v>
      </c>
      <c r="F52" s="178">
        <v>44682</v>
      </c>
      <c r="G52" s="179">
        <v>48</v>
      </c>
      <c r="H52" s="180">
        <v>689.3</v>
      </c>
      <c r="I52" s="180">
        <v>31.734000000000002</v>
      </c>
      <c r="J52" s="179">
        <v>2</v>
      </c>
      <c r="K52" s="181">
        <v>11.2</v>
      </c>
      <c r="L52" s="182">
        <v>13.573</v>
      </c>
      <c r="M52" s="181">
        <v>8.6999999999999993</v>
      </c>
      <c r="N52" s="182">
        <v>10.682</v>
      </c>
      <c r="O52" s="183">
        <v>33</v>
      </c>
      <c r="P52" s="182">
        <v>9.2609999999999992</v>
      </c>
      <c r="Q52" s="184">
        <v>-0.36</v>
      </c>
      <c r="R52" s="182">
        <v>29.8</v>
      </c>
      <c r="S52" s="183">
        <v>-2.8</v>
      </c>
      <c r="T52" s="182">
        <v>13.2</v>
      </c>
      <c r="U52" s="181">
        <v>-17.600000000000001</v>
      </c>
      <c r="V52" s="185">
        <v>8.0850000000000009</v>
      </c>
      <c r="W52" s="159">
        <v>100.2</v>
      </c>
      <c r="X52" s="201">
        <v>1142</v>
      </c>
      <c r="Y52" s="223" t="str">
        <f>+LOOKUP(B52,COD_FIN!$C$9:$C$69,COD_FIN!$B$9:$B$69)</f>
        <v>HLP</v>
      </c>
      <c r="Z52" s="181">
        <f t="shared" si="6"/>
        <v>100.18527999999998</v>
      </c>
      <c r="AA52" s="180"/>
    </row>
    <row r="53" spans="1:27" x14ac:dyDescent="0.3">
      <c r="A53" s="201">
        <f t="shared" si="7"/>
        <v>43</v>
      </c>
      <c r="B53" s="174">
        <v>101520001</v>
      </c>
      <c r="C53" s="175">
        <v>114228</v>
      </c>
      <c r="D53" s="176" t="s">
        <v>380</v>
      </c>
      <c r="E53" s="177">
        <v>43191</v>
      </c>
      <c r="F53" s="178">
        <v>44562</v>
      </c>
      <c r="G53" s="179">
        <v>157</v>
      </c>
      <c r="H53" s="180">
        <v>478.8</v>
      </c>
      <c r="I53" s="180">
        <v>48.41</v>
      </c>
      <c r="J53" s="179">
        <v>2</v>
      </c>
      <c r="K53" s="181">
        <v>12.9</v>
      </c>
      <c r="L53" s="182">
        <v>38.844999999999999</v>
      </c>
      <c r="M53" s="181">
        <v>8.3000000000000007</v>
      </c>
      <c r="N53" s="182">
        <v>32.64</v>
      </c>
      <c r="O53" s="183">
        <v>32.299999999999997</v>
      </c>
      <c r="P53" s="182">
        <v>29.495000000000001</v>
      </c>
      <c r="Q53" s="184">
        <v>-0.69</v>
      </c>
      <c r="R53" s="182">
        <v>40.299999999999997</v>
      </c>
      <c r="S53" s="183">
        <v>-3.1</v>
      </c>
      <c r="T53" s="182">
        <v>27.1</v>
      </c>
      <c r="U53" s="181">
        <v>-21.9</v>
      </c>
      <c r="V53" s="185">
        <v>12.789</v>
      </c>
      <c r="W53" s="159">
        <v>99.7</v>
      </c>
      <c r="X53" s="201">
        <v>831</v>
      </c>
      <c r="Y53" s="223" t="str">
        <f>+LOOKUP(B53,COD_FIN!$C$9:$C$69,COD_FIN!$B$9:$B$69)</f>
        <v>MOS</v>
      </c>
      <c r="Z53" s="181">
        <f t="shared" si="6"/>
        <v>99.73248000000001</v>
      </c>
      <c r="AA53" s="180"/>
    </row>
    <row r="54" spans="1:27" x14ac:dyDescent="0.3">
      <c r="A54" s="201">
        <f t="shared" si="7"/>
        <v>44</v>
      </c>
      <c r="B54" s="174">
        <v>101520001</v>
      </c>
      <c r="C54" s="175">
        <v>115281</v>
      </c>
      <c r="D54" s="176" t="s">
        <v>409</v>
      </c>
      <c r="E54" s="177">
        <v>43313</v>
      </c>
      <c r="F54" s="178">
        <v>44593</v>
      </c>
      <c r="G54" s="179">
        <v>129</v>
      </c>
      <c r="H54" s="180">
        <v>371.4</v>
      </c>
      <c r="I54" s="180">
        <v>37.917000000000002</v>
      </c>
      <c r="J54" s="179">
        <v>2</v>
      </c>
      <c r="K54" s="181">
        <v>7.9</v>
      </c>
      <c r="L54" s="182">
        <v>30.414999999999999</v>
      </c>
      <c r="M54" s="181">
        <v>11</v>
      </c>
      <c r="N54" s="182">
        <v>24.408999999999999</v>
      </c>
      <c r="O54" s="183">
        <v>33.6</v>
      </c>
      <c r="P54" s="182">
        <v>21.405999999999999</v>
      </c>
      <c r="Q54" s="184">
        <v>0.09</v>
      </c>
      <c r="R54" s="182">
        <v>32.5</v>
      </c>
      <c r="S54" s="183">
        <v>-0.7</v>
      </c>
      <c r="T54" s="182">
        <v>14.4</v>
      </c>
      <c r="U54" s="181">
        <v>-12.6</v>
      </c>
      <c r="V54" s="185">
        <v>7.5949999999999998</v>
      </c>
      <c r="W54" s="159">
        <v>98.8</v>
      </c>
      <c r="X54" s="201">
        <v>847</v>
      </c>
      <c r="Y54" s="223" t="str">
        <f>+LOOKUP(B54,COD_FIN!$C$9:$C$69,COD_FIN!$B$9:$B$69)</f>
        <v>MOS</v>
      </c>
      <c r="Z54" s="181">
        <f t="shared" si="6"/>
        <v>98.81280000000001</v>
      </c>
      <c r="AA54" s="180"/>
    </row>
    <row r="55" spans="1:27" x14ac:dyDescent="0.3">
      <c r="A55" s="201">
        <f t="shared" si="7"/>
        <v>45</v>
      </c>
      <c r="B55" s="174">
        <v>101520001</v>
      </c>
      <c r="C55" s="175">
        <v>110420</v>
      </c>
      <c r="D55" s="176" t="s">
        <v>351</v>
      </c>
      <c r="E55" s="177">
        <v>42339</v>
      </c>
      <c r="F55" s="178">
        <v>44440</v>
      </c>
      <c r="G55" s="179">
        <v>293</v>
      </c>
      <c r="H55" s="180">
        <v>457.1</v>
      </c>
      <c r="I55" s="180">
        <v>48.07</v>
      </c>
      <c r="J55" s="179">
        <v>3</v>
      </c>
      <c r="K55" s="181">
        <v>10</v>
      </c>
      <c r="L55" s="182">
        <v>37.299999999999997</v>
      </c>
      <c r="M55" s="181">
        <v>8</v>
      </c>
      <c r="N55" s="182">
        <v>30.96</v>
      </c>
      <c r="O55" s="183">
        <v>34.200000000000003</v>
      </c>
      <c r="P55" s="182">
        <v>27.45</v>
      </c>
      <c r="Q55" s="184">
        <v>-0.12</v>
      </c>
      <c r="R55" s="182">
        <v>37</v>
      </c>
      <c r="S55" s="183">
        <v>2.6</v>
      </c>
      <c r="T55" s="182">
        <v>20.7</v>
      </c>
      <c r="U55" s="181">
        <v>-10.9</v>
      </c>
      <c r="V55" s="185">
        <v>11.59</v>
      </c>
      <c r="W55" s="159">
        <v>97.1</v>
      </c>
      <c r="X55" s="201">
        <v>711</v>
      </c>
      <c r="Y55" s="223" t="str">
        <f>+LOOKUP(B55,COD_FIN!$C$9:$C$69,COD_FIN!$B$9:$B$69)</f>
        <v>MOS</v>
      </c>
      <c r="Z55" s="181">
        <f t="shared" si="6"/>
        <v>97.125439999999969</v>
      </c>
      <c r="AA55" s="180"/>
    </row>
    <row r="56" spans="1:27" x14ac:dyDescent="0.3">
      <c r="A56" s="201">
        <f t="shared" si="7"/>
        <v>46</v>
      </c>
      <c r="B56" s="174">
        <v>550003</v>
      </c>
      <c r="C56" s="175">
        <v>108518</v>
      </c>
      <c r="D56" s="176" t="s">
        <v>340</v>
      </c>
      <c r="E56" s="177">
        <v>41699</v>
      </c>
      <c r="F56" s="178">
        <v>44228</v>
      </c>
      <c r="G56" s="179">
        <v>305</v>
      </c>
      <c r="H56" s="180">
        <v>362.3</v>
      </c>
      <c r="I56" s="180">
        <v>57.31</v>
      </c>
      <c r="J56" s="179">
        <v>5</v>
      </c>
      <c r="K56" s="181">
        <v>11.5</v>
      </c>
      <c r="L56" s="182">
        <v>36.72</v>
      </c>
      <c r="M56" s="181">
        <v>6.1</v>
      </c>
      <c r="N56" s="182">
        <v>31.44</v>
      </c>
      <c r="O56" s="183">
        <v>20.3</v>
      </c>
      <c r="P56" s="182">
        <v>28.8</v>
      </c>
      <c r="Q56" s="184">
        <v>-0.09</v>
      </c>
      <c r="R56" s="182">
        <v>40.4</v>
      </c>
      <c r="S56" s="183">
        <v>3.1</v>
      </c>
      <c r="T56" s="182">
        <v>33.799999999999997</v>
      </c>
      <c r="U56" s="181">
        <v>-10.9</v>
      </c>
      <c r="V56" s="185">
        <v>24.24</v>
      </c>
      <c r="W56" s="159">
        <v>96.4</v>
      </c>
      <c r="X56" s="201">
        <v>850</v>
      </c>
      <c r="Y56" s="223" t="str">
        <f>+LOOKUP(B56,COD_FIN!$C$9:$C$69,COD_FIN!$B$9:$B$69)</f>
        <v>HLP</v>
      </c>
      <c r="Z56" s="181">
        <f t="shared" si="6"/>
        <v>96.443839999999966</v>
      </c>
      <c r="AA56" s="180"/>
    </row>
    <row r="57" spans="1:27" x14ac:dyDescent="0.3">
      <c r="A57" s="201">
        <f t="shared" si="7"/>
        <v>47</v>
      </c>
      <c r="B57" s="174">
        <v>101520001</v>
      </c>
      <c r="C57" s="175">
        <v>107497</v>
      </c>
      <c r="D57" s="176" t="s">
        <v>333</v>
      </c>
      <c r="E57" s="177">
        <v>41760</v>
      </c>
      <c r="F57" s="178">
        <v>44501</v>
      </c>
      <c r="G57" s="179">
        <v>217</v>
      </c>
      <c r="H57" s="180">
        <v>193.9</v>
      </c>
      <c r="I57" s="180">
        <v>55.698999999999998</v>
      </c>
      <c r="J57" s="179">
        <v>6</v>
      </c>
      <c r="K57" s="181">
        <v>9.1</v>
      </c>
      <c r="L57" s="182">
        <v>44.351999999999997</v>
      </c>
      <c r="M57" s="181">
        <v>3.9</v>
      </c>
      <c r="N57" s="182">
        <v>36.845999999999997</v>
      </c>
      <c r="O57" s="183">
        <v>12.3</v>
      </c>
      <c r="P57" s="182">
        <v>32.841000000000001</v>
      </c>
      <c r="Q57" s="184">
        <v>-0.23</v>
      </c>
      <c r="R57" s="182">
        <v>40.299999999999997</v>
      </c>
      <c r="S57" s="183">
        <v>1.5</v>
      </c>
      <c r="T57" s="182">
        <v>27.6</v>
      </c>
      <c r="U57" s="181">
        <v>-7.1</v>
      </c>
      <c r="V57" s="185">
        <v>19.401</v>
      </c>
      <c r="W57" s="159">
        <v>95.7</v>
      </c>
      <c r="X57" s="201">
        <v>590</v>
      </c>
      <c r="Y57" s="223" t="str">
        <f>+LOOKUP(B57,COD_FIN!$C$9:$C$69,COD_FIN!$B$9:$B$69)</f>
        <v>MOS</v>
      </c>
      <c r="Z57" s="181">
        <f t="shared" si="6"/>
        <v>95.733439999999987</v>
      </c>
      <c r="AA57" s="180"/>
    </row>
    <row r="58" spans="1:27" x14ac:dyDescent="0.3">
      <c r="A58" s="201">
        <f t="shared" si="7"/>
        <v>48</v>
      </c>
      <c r="B58" s="174">
        <v>101440001</v>
      </c>
      <c r="C58" s="175">
        <v>98109</v>
      </c>
      <c r="D58" s="176" t="s">
        <v>412</v>
      </c>
      <c r="E58" s="177">
        <v>40330</v>
      </c>
      <c r="F58" s="178">
        <v>44652</v>
      </c>
      <c r="G58" s="179">
        <v>119</v>
      </c>
      <c r="H58" s="180">
        <v>207.4</v>
      </c>
      <c r="I58" s="180">
        <v>57.981999999999999</v>
      </c>
      <c r="J58" s="179">
        <v>9</v>
      </c>
      <c r="K58" s="181">
        <v>5.3</v>
      </c>
      <c r="L58" s="182">
        <v>37.89</v>
      </c>
      <c r="M58" s="181">
        <v>3.4</v>
      </c>
      <c r="N58" s="182">
        <v>32.725000000000001</v>
      </c>
      <c r="O58" s="183">
        <v>9.6</v>
      </c>
      <c r="P58" s="182">
        <v>29.41</v>
      </c>
      <c r="Q58" s="184">
        <v>-0.14000000000000001</v>
      </c>
      <c r="R58" s="182">
        <v>43.7</v>
      </c>
      <c r="S58" s="183">
        <v>1.8</v>
      </c>
      <c r="T58" s="182">
        <v>35.017000000000003</v>
      </c>
      <c r="U58" s="181">
        <v>-0.4</v>
      </c>
      <c r="V58" s="185">
        <v>27.72</v>
      </c>
      <c r="W58" s="159">
        <v>93.5</v>
      </c>
      <c r="X58" s="201">
        <v>459</v>
      </c>
      <c r="Y58" s="223" t="str">
        <f>+LOOKUP(B58,COD_FIN!$C$9:$C$69,COD_FIN!$B$9:$B$69)</f>
        <v>ARM</v>
      </c>
      <c r="Z58" s="181">
        <f t="shared" si="6"/>
        <v>93.45856000000002</v>
      </c>
      <c r="AA58" s="180"/>
    </row>
    <row r="59" spans="1:27" x14ac:dyDescent="0.3">
      <c r="A59" s="201">
        <f t="shared" si="7"/>
        <v>49</v>
      </c>
      <c r="B59" s="174">
        <v>101520001</v>
      </c>
      <c r="C59" s="175">
        <v>105145</v>
      </c>
      <c r="D59" s="176" t="s">
        <v>258</v>
      </c>
      <c r="E59" s="177">
        <v>41395</v>
      </c>
      <c r="F59" s="178">
        <v>44562</v>
      </c>
      <c r="G59" s="179">
        <v>166</v>
      </c>
      <c r="H59" s="180">
        <v>323</v>
      </c>
      <c r="I59" s="180">
        <v>58.752000000000002</v>
      </c>
      <c r="J59" s="179">
        <v>6</v>
      </c>
      <c r="K59" s="181">
        <v>5.9</v>
      </c>
      <c r="L59" s="182">
        <v>46.98</v>
      </c>
      <c r="M59" s="181">
        <v>3.9</v>
      </c>
      <c r="N59" s="182">
        <v>40.216000000000001</v>
      </c>
      <c r="O59" s="183">
        <v>20.100000000000001</v>
      </c>
      <c r="P59" s="182">
        <v>36.520000000000003</v>
      </c>
      <c r="Q59" s="184">
        <v>-0.3</v>
      </c>
      <c r="R59" s="182">
        <v>42.8</v>
      </c>
      <c r="S59" s="183">
        <v>3.4</v>
      </c>
      <c r="T59" s="182">
        <v>31.164000000000001</v>
      </c>
      <c r="U59" s="181">
        <v>-1.2</v>
      </c>
      <c r="V59" s="185">
        <v>20.619</v>
      </c>
      <c r="W59" s="159">
        <v>92.2</v>
      </c>
      <c r="X59" s="201">
        <v>543</v>
      </c>
      <c r="Y59" s="223" t="str">
        <f>+LOOKUP(B59,COD_FIN!$C$9:$C$69,COD_FIN!$B$9:$B$69)</f>
        <v>MOS</v>
      </c>
      <c r="Z59" s="181">
        <f t="shared" si="6"/>
        <v>92.163839999999993</v>
      </c>
      <c r="AA59" s="180"/>
    </row>
    <row r="60" spans="1:27" x14ac:dyDescent="0.3">
      <c r="A60" s="201">
        <f t="shared" si="7"/>
        <v>50</v>
      </c>
      <c r="B60" s="174">
        <v>101520001</v>
      </c>
      <c r="C60" s="175">
        <v>109652</v>
      </c>
      <c r="D60" s="176" t="s">
        <v>411</v>
      </c>
      <c r="E60" s="177">
        <v>42095</v>
      </c>
      <c r="F60" s="178">
        <v>44501</v>
      </c>
      <c r="G60" s="179">
        <v>220</v>
      </c>
      <c r="H60" s="180">
        <v>236.8</v>
      </c>
      <c r="I60" s="180">
        <v>46.433999999999997</v>
      </c>
      <c r="J60" s="179">
        <v>4</v>
      </c>
      <c r="K60" s="181">
        <v>4.7</v>
      </c>
      <c r="L60" s="182">
        <v>38.136000000000003</v>
      </c>
      <c r="M60" s="181">
        <v>6.7</v>
      </c>
      <c r="N60" s="182">
        <v>31.581</v>
      </c>
      <c r="O60" s="183">
        <v>16.100000000000001</v>
      </c>
      <c r="P60" s="182">
        <v>28.013999999999999</v>
      </c>
      <c r="Q60" s="184">
        <v>0.13</v>
      </c>
      <c r="R60" s="182">
        <v>34</v>
      </c>
      <c r="S60" s="183">
        <v>3.5</v>
      </c>
      <c r="T60" s="182">
        <v>17.899999999999999</v>
      </c>
      <c r="U60" s="181">
        <v>-1.3</v>
      </c>
      <c r="V60" s="185">
        <v>10.65</v>
      </c>
      <c r="W60" s="159">
        <v>87.5</v>
      </c>
      <c r="X60" s="201">
        <v>642</v>
      </c>
      <c r="Y60" s="223" t="str">
        <f>+LOOKUP(B60,COD_FIN!$C$9:$C$69,COD_FIN!$B$9:$B$69)</f>
        <v>MOS</v>
      </c>
      <c r="Z60" s="181">
        <f t="shared" si="6"/>
        <v>87.467519999999979</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WKLdmkeSd6NkRbisuReIDn74Zo4FS4go9AlwM0hJaYU7w8QvdhfczHrYdPikLn6hiwX3G6Gi+mLIN/hUed3PQQ==" saltValue="QcX5M63t4y0YqCpViIe9vw=="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pane ySplit="10" topLeftCell="A11" activePane="bottomLeft" state="frozen"/>
      <selection pane="bottomLeft" activeCell="A11" sqref="A11"/>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customWidth="1"/>
    <col min="15" max="15" width="11.42578125" style="33" customWidth="1"/>
    <col min="16" max="16384" width="11.42578125" style="33"/>
  </cols>
  <sheetData>
    <row r="1" spans="1:14" s="52" customFormat="1" x14ac:dyDescent="0.3">
      <c r="A1" s="37"/>
      <c r="B1" s="49" t="s">
        <v>264</v>
      </c>
      <c r="C1" s="75"/>
      <c r="D1" s="49"/>
      <c r="E1" s="41"/>
      <c r="F1" s="41"/>
      <c r="G1" s="37"/>
      <c r="H1" s="115"/>
      <c r="I1" s="116"/>
      <c r="J1" s="161"/>
      <c r="K1" s="37"/>
      <c r="L1" s="36"/>
      <c r="M1" s="49"/>
      <c r="N1" s="34"/>
    </row>
    <row r="2" spans="1:14" s="52" customFormat="1" x14ac:dyDescent="0.3">
      <c r="A2" s="37"/>
      <c r="B2" s="173">
        <v>44819</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6"/>
      <c r="I5" s="287"/>
      <c r="J5" s="287"/>
      <c r="K5" s="267"/>
      <c r="L5" s="72"/>
      <c r="M5" s="69"/>
      <c r="N5" s="68"/>
    </row>
    <row r="6" spans="1:14" ht="13.5" customHeight="1" x14ac:dyDescent="0.3">
      <c r="B6" s="70"/>
      <c r="C6" s="67"/>
      <c r="D6" s="55"/>
      <c r="E6" s="67" t="s">
        <v>37</v>
      </c>
      <c r="F6" s="59"/>
      <c r="G6" s="65">
        <f>+SUBTOTAL(101,G11:G10003)</f>
        <v>184.28</v>
      </c>
      <c r="H6" s="66">
        <f>+SUBTOTAL(101,H11:H10003)</f>
        <v>55.006440000000012</v>
      </c>
      <c r="I6" s="65">
        <f>+SUBTOTAL(101,I11:I10003)</f>
        <v>3.98</v>
      </c>
      <c r="J6" s="162">
        <f>+SUBTOTAL(101,J11:J10003)</f>
        <v>363.59600000000006</v>
      </c>
      <c r="K6" s="66"/>
      <c r="L6" s="64"/>
      <c r="M6" s="69"/>
      <c r="N6" s="68"/>
    </row>
    <row r="7" spans="1:14" ht="13.5" customHeight="1" x14ac:dyDescent="0.3">
      <c r="B7" s="70"/>
      <c r="C7" s="67"/>
      <c r="D7" s="55"/>
      <c r="E7" s="67" t="s">
        <v>32</v>
      </c>
      <c r="F7" s="59"/>
      <c r="G7" s="65">
        <f>+SUBTOTAL(102,G11:G1002)</f>
        <v>50</v>
      </c>
      <c r="H7" s="65">
        <f>+SUBTOTAL(102,H11:H1002)</f>
        <v>50</v>
      </c>
      <c r="I7" s="65">
        <f>+SUBTOTAL(102,I11:I1002)</f>
        <v>50</v>
      </c>
      <c r="J7" s="163">
        <f>+SUBTOTAL(102,J11:J1002)</f>
        <v>50</v>
      </c>
      <c r="K7" s="65"/>
      <c r="L7" s="71"/>
      <c r="M7" s="69"/>
      <c r="N7" s="68"/>
    </row>
    <row r="8" spans="1:14" ht="13.5" customHeight="1" x14ac:dyDescent="0.3">
      <c r="B8" s="70"/>
      <c r="C8" s="67"/>
      <c r="D8" s="55"/>
      <c r="E8" s="67" t="s">
        <v>18</v>
      </c>
      <c r="F8" s="59"/>
      <c r="G8" s="65">
        <f>+SUBTOTAL(105,G11:G10003)</f>
        <v>33</v>
      </c>
      <c r="H8" s="66">
        <f>+SUBTOTAL(105,H11:H10003)</f>
        <v>31.734000000000002</v>
      </c>
      <c r="I8" s="65">
        <f>+SUBTOTAL(105,I11:I10003)</f>
        <v>1</v>
      </c>
      <c r="J8" s="163">
        <f>+SUBTOTAL(105,J11:J10003)</f>
        <v>291.89</v>
      </c>
      <c r="K8" s="65"/>
      <c r="L8" s="64"/>
      <c r="M8" s="69"/>
      <c r="N8" s="68"/>
    </row>
    <row r="9" spans="1:14" ht="13.5" customHeight="1" x14ac:dyDescent="0.3">
      <c r="B9" s="54"/>
      <c r="C9" s="67"/>
      <c r="D9" s="55"/>
      <c r="E9" s="67" t="s">
        <v>19</v>
      </c>
      <c r="F9" s="59"/>
      <c r="G9" s="65">
        <f>+SUBTOTAL(104,G11:G10003)</f>
        <v>305</v>
      </c>
      <c r="H9" s="66">
        <f>+SUBTOTAL(104,H11:H10003)</f>
        <v>68.364000000000004</v>
      </c>
      <c r="I9" s="65">
        <f>+SUBTOTAL(104,I11:I10003)</f>
        <v>8</v>
      </c>
      <c r="J9" s="163">
        <f>+SUBTOTAL(104,J11:J10003)</f>
        <v>515.1</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341</v>
      </c>
      <c r="L10" s="57"/>
      <c r="M10" s="56" t="s">
        <v>342</v>
      </c>
      <c r="N10" s="55"/>
    </row>
    <row r="11" spans="1:14" x14ac:dyDescent="0.3">
      <c r="A11" s="35">
        <v>1</v>
      </c>
      <c r="B11" s="53">
        <v>104890001</v>
      </c>
      <c r="C11" s="43">
        <v>98968</v>
      </c>
      <c r="D11" s="42" t="s">
        <v>314</v>
      </c>
      <c r="E11" s="41">
        <v>42064</v>
      </c>
      <c r="F11" s="40">
        <v>44348</v>
      </c>
      <c r="G11" s="37">
        <v>214</v>
      </c>
      <c r="H11" s="39">
        <v>59.95</v>
      </c>
      <c r="I11" s="38">
        <v>5</v>
      </c>
      <c r="J11" s="165">
        <v>515.1</v>
      </c>
      <c r="K11" s="47">
        <v>987.01</v>
      </c>
      <c r="M11" s="44" t="str">
        <f>+LOOKUP(B11,COD_FIN!C$9:C$69,COD_FIN!B$9:B$69)</f>
        <v>HPQ</v>
      </c>
      <c r="N11" s="44"/>
    </row>
    <row r="12" spans="1:14" x14ac:dyDescent="0.3">
      <c r="A12" s="35">
        <f t="shared" ref="A12:A35" si="0">+A11+1</f>
        <v>2</v>
      </c>
      <c r="B12" s="53">
        <v>104890001</v>
      </c>
      <c r="C12" s="43">
        <v>95371</v>
      </c>
      <c r="D12" s="42" t="s">
        <v>314</v>
      </c>
      <c r="E12" s="41">
        <v>41791</v>
      </c>
      <c r="F12" s="40">
        <v>44440</v>
      </c>
      <c r="G12" s="37">
        <v>118</v>
      </c>
      <c r="H12" s="39">
        <v>62.055</v>
      </c>
      <c r="I12" s="38">
        <v>6</v>
      </c>
      <c r="J12" s="165">
        <v>506.685</v>
      </c>
      <c r="K12" s="47">
        <v>910.01</v>
      </c>
      <c r="M12" s="44" t="str">
        <f>+LOOKUP(B12,COD_FIN!C$9:C$69,COD_FIN!B$9:B$69)</f>
        <v>HPQ</v>
      </c>
    </row>
    <row r="13" spans="1:14" x14ac:dyDescent="0.3">
      <c r="A13" s="35">
        <f t="shared" si="0"/>
        <v>3</v>
      </c>
      <c r="B13" s="53">
        <v>104890001</v>
      </c>
      <c r="C13" s="43">
        <v>105936</v>
      </c>
      <c r="D13" s="42" t="s">
        <v>376</v>
      </c>
      <c r="E13" s="41">
        <v>42767</v>
      </c>
      <c r="F13" s="40">
        <v>44470</v>
      </c>
      <c r="G13" s="37">
        <v>79</v>
      </c>
      <c r="H13" s="39">
        <v>51.552</v>
      </c>
      <c r="I13" s="38">
        <v>3</v>
      </c>
      <c r="J13" s="165">
        <v>472.77</v>
      </c>
      <c r="K13" s="47">
        <v>181.01</v>
      </c>
      <c r="M13" s="44" t="str">
        <f>+LOOKUP(B13,COD_FIN!C$9:C$69,COD_FIN!B$9:B$69)</f>
        <v>HPQ</v>
      </c>
    </row>
    <row r="14" spans="1:14" x14ac:dyDescent="0.3">
      <c r="A14" s="35">
        <f t="shared" si="0"/>
        <v>4</v>
      </c>
      <c r="B14" s="53">
        <v>101440001</v>
      </c>
      <c r="C14" s="43">
        <v>90965</v>
      </c>
      <c r="D14" s="42" t="s">
        <v>313</v>
      </c>
      <c r="E14" s="41">
        <v>41487</v>
      </c>
      <c r="F14" s="40">
        <v>44531</v>
      </c>
      <c r="G14" s="37">
        <v>243</v>
      </c>
      <c r="H14" s="39">
        <v>62.893000000000001</v>
      </c>
      <c r="I14" s="38">
        <v>7</v>
      </c>
      <c r="J14" s="165">
        <v>470.73</v>
      </c>
      <c r="K14" s="47">
        <v>522</v>
      </c>
      <c r="M14" s="44" t="str">
        <f>+LOOKUP(B14,COD_FIN!C$9:C$69,COD_FIN!B$9:B$69)</f>
        <v>ARM</v>
      </c>
    </row>
    <row r="15" spans="1:14" x14ac:dyDescent="0.3">
      <c r="A15" s="35">
        <f t="shared" si="0"/>
        <v>5</v>
      </c>
      <c r="B15" s="53">
        <v>104890001</v>
      </c>
      <c r="C15" s="43">
        <v>110286</v>
      </c>
      <c r="D15" s="42" t="s">
        <v>376</v>
      </c>
      <c r="E15" s="41">
        <v>42948</v>
      </c>
      <c r="F15" s="40">
        <v>44256</v>
      </c>
      <c r="G15" s="37">
        <v>303</v>
      </c>
      <c r="H15" s="39">
        <v>55.33</v>
      </c>
      <c r="I15" s="38">
        <v>2</v>
      </c>
      <c r="J15" s="165">
        <v>467.67</v>
      </c>
      <c r="K15" s="47">
        <v>227.01</v>
      </c>
      <c r="M15" s="44" t="str">
        <f>+LOOKUP(B15,COD_FIN!C$9:C$69,COD_FIN!B$9:B$69)</f>
        <v>HPQ</v>
      </c>
    </row>
    <row r="16" spans="1:14" x14ac:dyDescent="0.3">
      <c r="A16" s="35">
        <f t="shared" si="0"/>
        <v>6</v>
      </c>
      <c r="B16" s="53">
        <v>104890001</v>
      </c>
      <c r="C16" s="43">
        <v>105966</v>
      </c>
      <c r="D16" s="42" t="s">
        <v>430</v>
      </c>
      <c r="E16" s="41">
        <v>42887</v>
      </c>
      <c r="F16" s="40">
        <v>44409</v>
      </c>
      <c r="G16" s="37">
        <v>147</v>
      </c>
      <c r="H16" s="39">
        <v>50.161000000000001</v>
      </c>
      <c r="I16" s="38">
        <v>3</v>
      </c>
      <c r="J16" s="165">
        <v>443.7</v>
      </c>
      <c r="K16" s="47">
        <v>211.01</v>
      </c>
      <c r="M16" s="44" t="str">
        <f>+LOOKUP(B16,COD_FIN!C$9:C$69,COD_FIN!B$9:B$69)</f>
        <v>HPQ</v>
      </c>
    </row>
    <row r="17" spans="1:13" x14ac:dyDescent="0.3">
      <c r="A17" s="35">
        <f t="shared" si="0"/>
        <v>7</v>
      </c>
      <c r="B17" s="53">
        <v>110040004</v>
      </c>
      <c r="C17" s="43">
        <v>94876</v>
      </c>
      <c r="D17" s="42" t="s">
        <v>313</v>
      </c>
      <c r="E17" s="41">
        <v>41730</v>
      </c>
      <c r="F17" s="40">
        <v>44621</v>
      </c>
      <c r="G17" s="37">
        <v>129</v>
      </c>
      <c r="H17" s="39">
        <v>63.451000000000001</v>
      </c>
      <c r="I17" s="38">
        <v>7</v>
      </c>
      <c r="J17" s="165">
        <v>442.76499999999999</v>
      </c>
      <c r="K17" s="47">
        <v>2386</v>
      </c>
      <c r="M17" s="44" t="str">
        <f>+LOOKUP(B17,COD_FIN!C$9:C$69,COD_FIN!B$9:B$69)</f>
        <v>GPL</v>
      </c>
    </row>
    <row r="18" spans="1:13" x14ac:dyDescent="0.3">
      <c r="A18" s="35">
        <f t="shared" si="0"/>
        <v>8</v>
      </c>
      <c r="B18" s="53">
        <v>104890001</v>
      </c>
      <c r="C18" s="43">
        <v>105948</v>
      </c>
      <c r="D18" s="42" t="s">
        <v>376</v>
      </c>
      <c r="E18" s="41">
        <v>42826</v>
      </c>
      <c r="F18" s="40">
        <v>44501</v>
      </c>
      <c r="G18" s="37">
        <v>78</v>
      </c>
      <c r="H18" s="39">
        <v>49.823999999999998</v>
      </c>
      <c r="I18" s="38">
        <v>3</v>
      </c>
      <c r="J18" s="165">
        <v>436.47500000000002</v>
      </c>
      <c r="K18" s="47">
        <v>193.01</v>
      </c>
      <c r="M18" s="44" t="str">
        <f>+LOOKUP(B18,COD_FIN!C$9:C$69,COD_FIN!B$9:B$69)</f>
        <v>HPQ</v>
      </c>
    </row>
    <row r="19" spans="1:13" x14ac:dyDescent="0.3">
      <c r="A19" s="35">
        <f t="shared" si="0"/>
        <v>9</v>
      </c>
      <c r="B19" s="53">
        <v>104890001</v>
      </c>
      <c r="C19" s="43">
        <v>110327</v>
      </c>
      <c r="D19" s="42" t="s">
        <v>431</v>
      </c>
      <c r="E19" s="41">
        <v>43160</v>
      </c>
      <c r="F19" s="40">
        <v>44409</v>
      </c>
      <c r="G19" s="37">
        <v>145</v>
      </c>
      <c r="H19" s="39">
        <v>49.796999999999997</v>
      </c>
      <c r="I19" s="38">
        <v>2</v>
      </c>
      <c r="J19" s="165">
        <v>428.315</v>
      </c>
      <c r="K19" s="47">
        <v>278.01</v>
      </c>
      <c r="M19" s="44" t="str">
        <f>+LOOKUP(B19,COD_FIN!C$9:C$69,COD_FIN!B$9:B$69)</f>
        <v>HPQ</v>
      </c>
    </row>
    <row r="20" spans="1:13" x14ac:dyDescent="0.3">
      <c r="A20" s="35">
        <f t="shared" si="0"/>
        <v>10</v>
      </c>
      <c r="B20" s="53">
        <v>104890001</v>
      </c>
      <c r="C20" s="43">
        <v>89074</v>
      </c>
      <c r="D20" s="42" t="s">
        <v>432</v>
      </c>
      <c r="E20" s="41">
        <v>41000</v>
      </c>
      <c r="F20" s="40">
        <v>44409</v>
      </c>
      <c r="G20" s="37">
        <v>155</v>
      </c>
      <c r="H20" s="39">
        <v>68.364000000000004</v>
      </c>
      <c r="I20" s="38">
        <v>8</v>
      </c>
      <c r="J20" s="165">
        <v>419.30500000000001</v>
      </c>
      <c r="K20" s="47">
        <v>701.01</v>
      </c>
      <c r="M20" s="44" t="str">
        <f>+LOOKUP(B20,COD_FIN!C$9:C$69,COD_FIN!B$9:B$69)</f>
        <v>HPQ</v>
      </c>
    </row>
    <row r="21" spans="1:13" x14ac:dyDescent="0.3">
      <c r="A21" s="35">
        <f t="shared" si="0"/>
        <v>11</v>
      </c>
      <c r="B21" s="53">
        <v>104890001</v>
      </c>
      <c r="C21" s="43">
        <v>113083</v>
      </c>
      <c r="D21" s="42" t="s">
        <v>433</v>
      </c>
      <c r="E21" s="41">
        <v>43466</v>
      </c>
      <c r="F21" s="40">
        <v>44317</v>
      </c>
      <c r="G21" s="37">
        <v>245</v>
      </c>
      <c r="H21" s="39">
        <v>43.055</v>
      </c>
      <c r="I21" s="38">
        <v>1</v>
      </c>
      <c r="J21" s="165">
        <v>414.20499999999998</v>
      </c>
      <c r="K21" s="47">
        <v>377.01</v>
      </c>
      <c r="M21" s="44" t="str">
        <f>+LOOKUP(B21,COD_FIN!C$9:C$69,COD_FIN!B$9:B$69)</f>
        <v>HPQ</v>
      </c>
    </row>
    <row r="22" spans="1:13" x14ac:dyDescent="0.3">
      <c r="A22" s="35">
        <f t="shared" si="0"/>
        <v>12</v>
      </c>
      <c r="B22" s="53">
        <v>80001</v>
      </c>
      <c r="C22" s="43" t="s">
        <v>443</v>
      </c>
      <c r="D22" s="42">
        <v>72996</v>
      </c>
      <c r="E22" s="41">
        <v>42095</v>
      </c>
      <c r="F22" s="40">
        <v>44256</v>
      </c>
      <c r="G22" s="37">
        <v>305</v>
      </c>
      <c r="H22" s="39">
        <v>53.24</v>
      </c>
      <c r="I22" s="38">
        <v>4</v>
      </c>
      <c r="J22" s="165">
        <v>409.95499999999998</v>
      </c>
      <c r="K22" s="47">
        <v>1932</v>
      </c>
      <c r="M22" s="44" t="str">
        <f>+LOOKUP(B22,COD_FIN!C$9:C$69,COD_FIN!B$9:B$69)</f>
        <v>SLU</v>
      </c>
    </row>
    <row r="23" spans="1:13" x14ac:dyDescent="0.3">
      <c r="A23" s="35">
        <f t="shared" si="0"/>
        <v>13</v>
      </c>
      <c r="B23" s="53">
        <v>104890001</v>
      </c>
      <c r="C23" s="43">
        <v>98949</v>
      </c>
      <c r="D23" s="42" t="s">
        <v>314</v>
      </c>
      <c r="E23" s="41">
        <v>41974</v>
      </c>
      <c r="F23" s="40">
        <v>44378</v>
      </c>
      <c r="G23" s="37">
        <v>188</v>
      </c>
      <c r="H23" s="39">
        <v>59.292000000000002</v>
      </c>
      <c r="I23" s="38">
        <v>5</v>
      </c>
      <c r="J23" s="165">
        <v>405.45</v>
      </c>
      <c r="K23" s="47">
        <v>964.01</v>
      </c>
      <c r="M23" s="44" t="str">
        <f>+LOOKUP(B23,COD_FIN!C$9:C$69,COD_FIN!B$9:B$69)</f>
        <v>HPQ</v>
      </c>
    </row>
    <row r="24" spans="1:13" x14ac:dyDescent="0.3">
      <c r="A24" s="35">
        <f t="shared" si="0"/>
        <v>14</v>
      </c>
      <c r="B24" s="53">
        <v>104890001</v>
      </c>
      <c r="C24" s="43">
        <v>98978</v>
      </c>
      <c r="D24" s="42" t="s">
        <v>314</v>
      </c>
      <c r="E24" s="41">
        <v>42095</v>
      </c>
      <c r="F24" s="40">
        <v>44501</v>
      </c>
      <c r="G24" s="37">
        <v>77</v>
      </c>
      <c r="H24" s="39">
        <v>57.368000000000002</v>
      </c>
      <c r="I24" s="38">
        <v>5</v>
      </c>
      <c r="J24" s="165">
        <v>402.98500000000001</v>
      </c>
      <c r="K24" s="47">
        <v>997</v>
      </c>
      <c r="M24" s="44" t="str">
        <f>+LOOKUP(B24,COD_FIN!C$9:C$69,COD_FIN!B$9:B$69)</f>
        <v>HPQ</v>
      </c>
    </row>
    <row r="25" spans="1:13" x14ac:dyDescent="0.3">
      <c r="A25" s="35">
        <f t="shared" si="0"/>
        <v>15</v>
      </c>
      <c r="B25" s="53">
        <v>104890001</v>
      </c>
      <c r="C25" s="43">
        <v>110280</v>
      </c>
      <c r="D25" s="42" t="s">
        <v>431</v>
      </c>
      <c r="E25" s="41">
        <v>42917</v>
      </c>
      <c r="F25" s="40">
        <v>44470</v>
      </c>
      <c r="G25" s="37">
        <v>104</v>
      </c>
      <c r="H25" s="39">
        <v>51.183</v>
      </c>
      <c r="I25" s="38">
        <v>3</v>
      </c>
      <c r="J25" s="165">
        <v>402.22</v>
      </c>
      <c r="K25" s="47">
        <v>221.01</v>
      </c>
      <c r="M25" s="44" t="str">
        <f>+LOOKUP(B25,COD_FIN!C$9:C$69,COD_FIN!B$9:B$69)</f>
        <v>HPQ</v>
      </c>
    </row>
    <row r="26" spans="1:13" x14ac:dyDescent="0.3">
      <c r="A26" s="35">
        <f t="shared" si="0"/>
        <v>16</v>
      </c>
      <c r="B26" s="53">
        <v>104890001</v>
      </c>
      <c r="C26" s="43">
        <v>98972</v>
      </c>
      <c r="D26" s="42" t="s">
        <v>314</v>
      </c>
      <c r="E26" s="41">
        <v>42064</v>
      </c>
      <c r="F26" s="40">
        <v>44440</v>
      </c>
      <c r="G26" s="37">
        <v>123</v>
      </c>
      <c r="H26" s="39">
        <v>57.435000000000002</v>
      </c>
      <c r="I26" s="38">
        <v>5</v>
      </c>
      <c r="J26" s="165">
        <v>393.80500000000001</v>
      </c>
      <c r="K26" s="47">
        <v>991.01</v>
      </c>
      <c r="M26" s="44" t="str">
        <f>+LOOKUP(B26,COD_FIN!C$9:C$69,COD_FIN!B$9:B$69)</f>
        <v>HPQ</v>
      </c>
    </row>
    <row r="27" spans="1:13" x14ac:dyDescent="0.3">
      <c r="A27" s="35">
        <f t="shared" si="0"/>
        <v>17</v>
      </c>
      <c r="B27" s="53">
        <v>110040004</v>
      </c>
      <c r="C27" s="43">
        <v>111970</v>
      </c>
      <c r="D27" s="42" t="s">
        <v>376</v>
      </c>
      <c r="E27" s="41">
        <v>43132</v>
      </c>
      <c r="F27" s="40">
        <v>44470</v>
      </c>
      <c r="G27" s="37">
        <v>287</v>
      </c>
      <c r="H27" s="39">
        <v>55.11</v>
      </c>
      <c r="I27" s="38">
        <v>2</v>
      </c>
      <c r="J27" s="165">
        <v>373.15</v>
      </c>
      <c r="K27" s="47">
        <v>2760</v>
      </c>
      <c r="M27" s="44" t="str">
        <f>+LOOKUP(B27,COD_FIN!C$9:C$69,COD_FIN!B$9:B$69)</f>
        <v>GPL</v>
      </c>
    </row>
    <row r="28" spans="1:13" x14ac:dyDescent="0.3">
      <c r="A28" s="35">
        <f t="shared" si="0"/>
        <v>18</v>
      </c>
      <c r="B28" s="53">
        <v>104890001</v>
      </c>
      <c r="C28" s="43">
        <v>95400</v>
      </c>
      <c r="D28" s="42" t="s">
        <v>314</v>
      </c>
      <c r="E28" s="41">
        <v>41913</v>
      </c>
      <c r="F28" s="40">
        <v>44287</v>
      </c>
      <c r="G28" s="37">
        <v>286</v>
      </c>
      <c r="H28" s="39">
        <v>61.38</v>
      </c>
      <c r="I28" s="38">
        <v>5</v>
      </c>
      <c r="J28" s="165">
        <v>369.92</v>
      </c>
      <c r="K28" s="47">
        <v>951.01</v>
      </c>
      <c r="M28" s="44" t="str">
        <f>+LOOKUP(B28,COD_FIN!C$9:C$69,COD_FIN!B$9:B$69)</f>
        <v>HPQ</v>
      </c>
    </row>
    <row r="29" spans="1:13" x14ac:dyDescent="0.3">
      <c r="A29" s="35">
        <f t="shared" si="0"/>
        <v>19</v>
      </c>
      <c r="B29" s="53">
        <v>80001</v>
      </c>
      <c r="C29" s="43" t="s">
        <v>442</v>
      </c>
      <c r="D29" s="42">
        <v>87497</v>
      </c>
      <c r="E29" s="41">
        <v>43040</v>
      </c>
      <c r="F29" s="40">
        <v>44593</v>
      </c>
      <c r="G29" s="37">
        <v>172</v>
      </c>
      <c r="H29" s="39">
        <v>42.21</v>
      </c>
      <c r="I29" s="38">
        <v>3</v>
      </c>
      <c r="J29" s="165">
        <v>367.88</v>
      </c>
      <c r="K29" s="47">
        <v>1989</v>
      </c>
      <c r="M29" s="44" t="str">
        <f>+LOOKUP(B29,COD_FIN!C$9:C$69,COD_FIN!B$9:B$69)</f>
        <v>SLU</v>
      </c>
    </row>
    <row r="30" spans="1:13" x14ac:dyDescent="0.3">
      <c r="A30" s="35">
        <f t="shared" si="0"/>
        <v>20</v>
      </c>
      <c r="B30" s="53">
        <v>110001</v>
      </c>
      <c r="C30" s="43">
        <v>110200</v>
      </c>
      <c r="D30" s="42" t="s">
        <v>376</v>
      </c>
      <c r="E30" s="41">
        <v>43040</v>
      </c>
      <c r="F30" s="40">
        <v>44562</v>
      </c>
      <c r="G30" s="37">
        <v>65</v>
      </c>
      <c r="H30" s="39">
        <v>50.4</v>
      </c>
      <c r="I30" s="38">
        <v>3</v>
      </c>
      <c r="J30" s="165">
        <v>362.27</v>
      </c>
      <c r="K30" s="47">
        <v>2686</v>
      </c>
      <c r="M30" s="44" t="str">
        <f>+LOOKUP(B30,COD_FIN!C$9:C$69,COD_FIN!B$9:B$69)</f>
        <v>HEP</v>
      </c>
    </row>
    <row r="31" spans="1:13" x14ac:dyDescent="0.3">
      <c r="A31" s="35">
        <f t="shared" si="0"/>
        <v>21</v>
      </c>
      <c r="B31" s="53">
        <v>540006</v>
      </c>
      <c r="C31" s="43">
        <v>105171</v>
      </c>
      <c r="D31" s="42" t="s">
        <v>314</v>
      </c>
      <c r="E31" s="41">
        <v>41791</v>
      </c>
      <c r="F31" s="40">
        <v>44682</v>
      </c>
      <c r="G31" s="37">
        <v>64</v>
      </c>
      <c r="H31" s="39">
        <v>59.8</v>
      </c>
      <c r="I31" s="38">
        <v>7</v>
      </c>
      <c r="J31" s="165">
        <v>361.93</v>
      </c>
      <c r="K31" s="47">
        <v>2732</v>
      </c>
      <c r="M31" s="44" t="str">
        <f>+LOOKUP(B31,COD_FIN!C$9:C$69,COD_FIN!B$9:B$69)</f>
        <v>GPA</v>
      </c>
    </row>
    <row r="32" spans="1:13" x14ac:dyDescent="0.3">
      <c r="A32" s="35">
        <f t="shared" si="0"/>
        <v>22</v>
      </c>
      <c r="B32" s="53">
        <v>110001</v>
      </c>
      <c r="C32" s="43">
        <v>96018</v>
      </c>
      <c r="D32" s="42" t="s">
        <v>313</v>
      </c>
      <c r="E32" s="41">
        <v>41821</v>
      </c>
      <c r="F32" s="40">
        <v>44501</v>
      </c>
      <c r="G32" s="37">
        <v>128</v>
      </c>
      <c r="H32" s="39">
        <v>58.968000000000004</v>
      </c>
      <c r="I32" s="38">
        <v>5</v>
      </c>
      <c r="J32" s="165">
        <v>360.4</v>
      </c>
      <c r="K32" s="47">
        <v>2273</v>
      </c>
      <c r="M32" s="44" t="str">
        <f>+LOOKUP(B32,COD_FIN!C$9:C$69,COD_FIN!B$9:B$69)</f>
        <v>HEP</v>
      </c>
    </row>
    <row r="33" spans="1:13" x14ac:dyDescent="0.3">
      <c r="A33" s="35">
        <f t="shared" si="0"/>
        <v>23</v>
      </c>
      <c r="B33" s="53">
        <v>104890001</v>
      </c>
      <c r="C33" s="43">
        <v>105942</v>
      </c>
      <c r="D33" s="42" t="s">
        <v>434</v>
      </c>
      <c r="E33" s="41">
        <v>42795</v>
      </c>
      <c r="F33" s="40">
        <v>44409</v>
      </c>
      <c r="G33" s="37">
        <v>163</v>
      </c>
      <c r="H33" s="39">
        <v>53.234999999999999</v>
      </c>
      <c r="I33" s="38">
        <v>3</v>
      </c>
      <c r="J33" s="165">
        <v>344.505</v>
      </c>
      <c r="K33" s="47">
        <v>187.01</v>
      </c>
      <c r="M33" s="44" t="str">
        <f>+LOOKUP(B33,COD_FIN!C$9:C$69,COD_FIN!B$9:B$69)</f>
        <v>HPQ</v>
      </c>
    </row>
    <row r="34" spans="1:13" x14ac:dyDescent="0.3">
      <c r="A34" s="35">
        <f t="shared" si="0"/>
        <v>24</v>
      </c>
      <c r="B34" s="53">
        <v>106050001</v>
      </c>
      <c r="C34" s="43">
        <v>105705</v>
      </c>
      <c r="D34" s="42" t="s">
        <v>358</v>
      </c>
      <c r="E34" s="41">
        <v>42675</v>
      </c>
      <c r="F34" s="40">
        <v>44593</v>
      </c>
      <c r="G34" s="37">
        <v>161</v>
      </c>
      <c r="H34" s="39">
        <v>54.6</v>
      </c>
      <c r="I34" s="38">
        <v>3</v>
      </c>
      <c r="J34" s="165">
        <v>343.315</v>
      </c>
      <c r="K34" s="47">
        <v>732</v>
      </c>
      <c r="M34" s="44" t="str">
        <f>+LOOKUP(B34,COD_FIN!C$9:C$69,COD_FIN!B$9:B$69)</f>
        <v>EZJ</v>
      </c>
    </row>
    <row r="35" spans="1:13" x14ac:dyDescent="0.3">
      <c r="A35" s="35">
        <f t="shared" si="0"/>
        <v>25</v>
      </c>
      <c r="B35" s="53">
        <v>110040003</v>
      </c>
      <c r="C35" s="43">
        <v>98653</v>
      </c>
      <c r="D35" s="42" t="s">
        <v>313</v>
      </c>
      <c r="E35" s="41">
        <v>41852</v>
      </c>
      <c r="F35" s="40">
        <v>44378</v>
      </c>
      <c r="G35" s="37">
        <v>305</v>
      </c>
      <c r="H35" s="39">
        <v>64.02</v>
      </c>
      <c r="I35" s="38">
        <v>6</v>
      </c>
      <c r="J35" s="165">
        <v>341.78500000000003</v>
      </c>
      <c r="K35" s="47">
        <v>628</v>
      </c>
      <c r="M35" s="44" t="str">
        <f>+LOOKUP(B35,COD_FIN!C$9:C$69,COD_FIN!B$9:B$69)</f>
        <v>HPL</v>
      </c>
    </row>
    <row r="36" spans="1:13" x14ac:dyDescent="0.3">
      <c r="A36" s="37">
        <v>26</v>
      </c>
      <c r="B36" s="53">
        <v>104890001</v>
      </c>
      <c r="C36" s="43">
        <v>110319</v>
      </c>
      <c r="D36" s="42" t="s">
        <v>376</v>
      </c>
      <c r="E36" s="41">
        <v>43101</v>
      </c>
      <c r="F36" s="40">
        <v>44317</v>
      </c>
      <c r="G36" s="37">
        <v>243</v>
      </c>
      <c r="H36" s="39">
        <v>49.078000000000003</v>
      </c>
      <c r="I36" s="38">
        <v>1</v>
      </c>
      <c r="J36" s="165">
        <v>341.36</v>
      </c>
      <c r="K36" s="37">
        <v>268.01</v>
      </c>
      <c r="M36" s="44" t="str">
        <f>+LOOKUP(B36,COD_FIN!C$9:C$69,COD_FIN!B$9:B$69)</f>
        <v>HPQ</v>
      </c>
    </row>
    <row r="37" spans="1:13" x14ac:dyDescent="0.3">
      <c r="A37" s="37">
        <f t="shared" ref="A37:A60" si="1">A36+1</f>
        <v>27</v>
      </c>
      <c r="B37" s="53">
        <v>104890001</v>
      </c>
      <c r="C37" s="43">
        <v>110312</v>
      </c>
      <c r="D37" s="42" t="s">
        <v>434</v>
      </c>
      <c r="E37" s="41">
        <v>43070</v>
      </c>
      <c r="F37" s="40">
        <v>44256</v>
      </c>
      <c r="G37" s="37">
        <v>301</v>
      </c>
      <c r="H37" s="39">
        <v>53.46</v>
      </c>
      <c r="I37" s="38">
        <v>2</v>
      </c>
      <c r="J37" s="165">
        <v>340</v>
      </c>
      <c r="K37" s="37">
        <v>259.01</v>
      </c>
      <c r="M37" s="44" t="str">
        <f>+LOOKUP(B37,COD_FIN!C$9:C$69,COD_FIN!B$9:B$69)</f>
        <v>HPQ</v>
      </c>
    </row>
    <row r="38" spans="1:13" x14ac:dyDescent="0.3">
      <c r="A38" s="37">
        <f t="shared" si="1"/>
        <v>28</v>
      </c>
      <c r="B38" s="53">
        <v>110040003</v>
      </c>
      <c r="C38" s="43">
        <v>111925</v>
      </c>
      <c r="D38" s="42" t="s">
        <v>376</v>
      </c>
      <c r="E38" s="41">
        <v>43344</v>
      </c>
      <c r="F38" s="40">
        <v>44531</v>
      </c>
      <c r="G38" s="37">
        <v>221</v>
      </c>
      <c r="H38" s="39">
        <v>53.892000000000003</v>
      </c>
      <c r="I38" s="38">
        <v>2</v>
      </c>
      <c r="J38" s="165">
        <v>337.28</v>
      </c>
      <c r="K38" s="37">
        <v>842</v>
      </c>
      <c r="M38" s="44" t="str">
        <f>+LOOKUP(B38,COD_FIN!C$9:C$69,COD_FIN!B$9:B$69)</f>
        <v>HPL</v>
      </c>
    </row>
    <row r="39" spans="1:13" x14ac:dyDescent="0.3">
      <c r="A39" s="37">
        <f t="shared" si="1"/>
        <v>29</v>
      </c>
      <c r="B39" s="53">
        <v>106820001</v>
      </c>
      <c r="C39" s="43">
        <v>99369</v>
      </c>
      <c r="D39" s="42" t="s">
        <v>394</v>
      </c>
      <c r="E39" s="41">
        <v>42339</v>
      </c>
      <c r="F39" s="40">
        <v>44713</v>
      </c>
      <c r="G39" s="37">
        <v>62</v>
      </c>
      <c r="H39" s="39">
        <v>56.256999999999998</v>
      </c>
      <c r="I39" s="38">
        <v>5</v>
      </c>
      <c r="J39" s="165">
        <v>334.30500000000001</v>
      </c>
      <c r="K39" s="37">
        <v>740</v>
      </c>
      <c r="M39" s="44" t="str">
        <f>+LOOKUP(B39,COD_FIN!C$9:C$69,COD_FIN!B$9:B$69)</f>
        <v>HUL</v>
      </c>
    </row>
    <row r="40" spans="1:13" x14ac:dyDescent="0.3">
      <c r="A40" s="37">
        <f t="shared" si="1"/>
        <v>30</v>
      </c>
      <c r="B40" s="53">
        <v>104890001</v>
      </c>
      <c r="C40" s="43">
        <v>98966</v>
      </c>
      <c r="D40" s="42" t="s">
        <v>314</v>
      </c>
      <c r="E40" s="41">
        <v>42064</v>
      </c>
      <c r="F40" s="40">
        <v>44317</v>
      </c>
      <c r="G40" s="37">
        <v>237</v>
      </c>
      <c r="H40" s="39">
        <v>61.149000000000001</v>
      </c>
      <c r="I40" s="38">
        <v>5</v>
      </c>
      <c r="J40" s="165">
        <v>328.27</v>
      </c>
      <c r="K40" s="37">
        <v>985</v>
      </c>
      <c r="M40" s="44" t="str">
        <f>+LOOKUP(B40,COD_FIN!C$9:C$69,COD_FIN!B$9:B$69)</f>
        <v>HPQ</v>
      </c>
    </row>
    <row r="41" spans="1:13" x14ac:dyDescent="0.3">
      <c r="A41" s="37">
        <f t="shared" si="1"/>
        <v>31</v>
      </c>
      <c r="B41" s="53">
        <v>104890001</v>
      </c>
      <c r="C41" s="43">
        <v>105951</v>
      </c>
      <c r="D41" s="42" t="s">
        <v>431</v>
      </c>
      <c r="E41" s="41">
        <v>42856</v>
      </c>
      <c r="F41" s="40">
        <v>44287</v>
      </c>
      <c r="G41" s="37">
        <v>274</v>
      </c>
      <c r="H41" s="39">
        <v>56.570999999999998</v>
      </c>
      <c r="I41" s="38">
        <v>3</v>
      </c>
      <c r="J41" s="165">
        <v>326.74</v>
      </c>
      <c r="K41" s="37">
        <v>196.01</v>
      </c>
      <c r="M41" s="44" t="str">
        <f>+LOOKUP(B41,COD_FIN!C$9:C$69,COD_FIN!B$9:B$69)</f>
        <v>HPQ</v>
      </c>
    </row>
    <row r="42" spans="1:13" x14ac:dyDescent="0.3">
      <c r="A42" s="37">
        <f t="shared" si="1"/>
        <v>32</v>
      </c>
      <c r="B42" s="53">
        <v>104890001</v>
      </c>
      <c r="C42" s="43">
        <v>105937</v>
      </c>
      <c r="D42" s="42" t="s">
        <v>376</v>
      </c>
      <c r="E42" s="41">
        <v>42767</v>
      </c>
      <c r="F42" s="40">
        <v>44287</v>
      </c>
      <c r="G42" s="37">
        <v>283</v>
      </c>
      <c r="H42" s="39">
        <v>53.35</v>
      </c>
      <c r="I42" s="38">
        <v>2</v>
      </c>
      <c r="J42" s="165">
        <v>326.315</v>
      </c>
      <c r="K42" s="37">
        <v>182.01</v>
      </c>
      <c r="M42" s="44" t="str">
        <f>+LOOKUP(B42,COD_FIN!C$9:C$69,COD_FIN!B$9:B$69)</f>
        <v>HPQ</v>
      </c>
    </row>
    <row r="43" spans="1:13" x14ac:dyDescent="0.3">
      <c r="A43" s="37">
        <f t="shared" si="1"/>
        <v>33</v>
      </c>
      <c r="B43" s="53">
        <v>104890001</v>
      </c>
      <c r="C43" s="43">
        <v>90917</v>
      </c>
      <c r="D43" s="42" t="s">
        <v>314</v>
      </c>
      <c r="E43" s="41">
        <v>41426</v>
      </c>
      <c r="F43" s="40">
        <v>44348</v>
      </c>
      <c r="G43" s="37">
        <v>202</v>
      </c>
      <c r="H43" s="39">
        <v>65.182000000000002</v>
      </c>
      <c r="I43" s="38">
        <v>7</v>
      </c>
      <c r="J43" s="165">
        <v>324.61500000000001</v>
      </c>
      <c r="K43" s="37">
        <v>808.01</v>
      </c>
      <c r="M43" s="44" t="str">
        <f>+LOOKUP(B43,COD_FIN!C$9:C$69,COD_FIN!B$9:B$69)</f>
        <v>HPQ</v>
      </c>
    </row>
    <row r="44" spans="1:13" x14ac:dyDescent="0.3">
      <c r="A44" s="37">
        <f t="shared" si="1"/>
        <v>34</v>
      </c>
      <c r="B44" s="53">
        <v>190001</v>
      </c>
      <c r="C44" s="43">
        <v>92275</v>
      </c>
      <c r="D44" s="42" t="s">
        <v>314</v>
      </c>
      <c r="E44" s="41">
        <v>41518</v>
      </c>
      <c r="F44" s="40">
        <v>44501</v>
      </c>
      <c r="G44" s="37">
        <v>250</v>
      </c>
      <c r="H44" s="39">
        <v>61.93</v>
      </c>
      <c r="I44" s="38">
        <v>6</v>
      </c>
      <c r="J44" s="165">
        <v>320.70499999999998</v>
      </c>
      <c r="K44" s="37">
        <v>1197</v>
      </c>
      <c r="M44" s="44" t="str">
        <f>+LOOKUP(B44,COD_FIN!C$9:C$69,COD_FIN!B$9:B$69)</f>
        <v>HRE</v>
      </c>
    </row>
    <row r="45" spans="1:13" x14ac:dyDescent="0.3">
      <c r="A45" s="37">
        <f t="shared" si="1"/>
        <v>35</v>
      </c>
      <c r="B45" s="53">
        <v>104890001</v>
      </c>
      <c r="C45" s="43">
        <v>98997</v>
      </c>
      <c r="D45" s="42" t="s">
        <v>314</v>
      </c>
      <c r="E45" s="41">
        <v>42156</v>
      </c>
      <c r="F45" s="40">
        <v>44287</v>
      </c>
      <c r="G45" s="37">
        <v>280</v>
      </c>
      <c r="H45" s="39">
        <v>60.06</v>
      </c>
      <c r="I45" s="38">
        <v>4</v>
      </c>
      <c r="J45" s="165">
        <v>317.89999999999998</v>
      </c>
      <c r="K45" s="37">
        <v>17.010000000000002</v>
      </c>
      <c r="M45" s="44" t="str">
        <f>+LOOKUP(B45,COD_FIN!C$9:C$69,COD_FIN!B$9:B$69)</f>
        <v>HPQ</v>
      </c>
    </row>
    <row r="46" spans="1:13" x14ac:dyDescent="0.3">
      <c r="A46" s="37">
        <f t="shared" si="1"/>
        <v>36</v>
      </c>
      <c r="B46" s="53">
        <v>104890001</v>
      </c>
      <c r="C46" s="43">
        <v>110374</v>
      </c>
      <c r="D46" s="42" t="s">
        <v>434</v>
      </c>
      <c r="E46" s="41">
        <v>43313</v>
      </c>
      <c r="F46" s="40">
        <v>44409</v>
      </c>
      <c r="G46" s="37">
        <v>149</v>
      </c>
      <c r="H46" s="39">
        <v>40.128</v>
      </c>
      <c r="I46" s="38">
        <v>1</v>
      </c>
      <c r="J46" s="165">
        <v>316.79500000000002</v>
      </c>
      <c r="K46" s="37">
        <v>336.01</v>
      </c>
      <c r="M46" s="44" t="str">
        <f>+LOOKUP(B46,COD_FIN!C$9:C$69,COD_FIN!B$9:B$69)</f>
        <v>HPQ</v>
      </c>
    </row>
    <row r="47" spans="1:13" x14ac:dyDescent="0.3">
      <c r="A47" s="37">
        <f t="shared" si="1"/>
        <v>37</v>
      </c>
      <c r="B47" s="53">
        <v>110040004</v>
      </c>
      <c r="C47" s="43">
        <v>111996</v>
      </c>
      <c r="D47" s="42" t="s">
        <v>359</v>
      </c>
      <c r="E47" s="41">
        <v>43252</v>
      </c>
      <c r="F47" s="40">
        <v>44713</v>
      </c>
      <c r="G47" s="37">
        <v>43</v>
      </c>
      <c r="H47" s="39">
        <v>47.502000000000002</v>
      </c>
      <c r="I47" s="38">
        <v>3</v>
      </c>
      <c r="J47" s="165">
        <v>314.41500000000002</v>
      </c>
      <c r="K47" s="37">
        <v>2789</v>
      </c>
      <c r="M47" s="44" t="str">
        <f>+LOOKUP(B47,COD_FIN!C$9:C$69,COD_FIN!B$9:B$69)</f>
        <v>GPL</v>
      </c>
    </row>
    <row r="48" spans="1:13" x14ac:dyDescent="0.3">
      <c r="A48" s="37">
        <f t="shared" si="1"/>
        <v>38</v>
      </c>
      <c r="B48" s="53">
        <v>1200002</v>
      </c>
      <c r="C48" s="43">
        <v>95496</v>
      </c>
      <c r="D48" s="42" t="s">
        <v>435</v>
      </c>
      <c r="E48" s="41">
        <v>41730</v>
      </c>
      <c r="F48" s="40">
        <v>44562</v>
      </c>
      <c r="G48" s="37">
        <v>218</v>
      </c>
      <c r="H48" s="39">
        <v>61.366999999999997</v>
      </c>
      <c r="I48" s="38">
        <v>6</v>
      </c>
      <c r="J48" s="165">
        <v>314.245</v>
      </c>
      <c r="K48" s="37">
        <v>199</v>
      </c>
      <c r="M48" s="44" t="str">
        <f>+LOOKUP(B48,COD_FIN!C$9:C$69,COD_FIN!B$9:B$69)</f>
        <v>HRV</v>
      </c>
    </row>
    <row r="49" spans="1:13" x14ac:dyDescent="0.3">
      <c r="A49" s="37">
        <f t="shared" si="1"/>
        <v>39</v>
      </c>
      <c r="B49" s="53">
        <v>110040004</v>
      </c>
      <c r="C49" s="43">
        <v>111962</v>
      </c>
      <c r="D49" s="42" t="s">
        <v>376</v>
      </c>
      <c r="E49" s="41">
        <v>43101</v>
      </c>
      <c r="F49" s="40">
        <v>44562</v>
      </c>
      <c r="G49" s="37">
        <v>197</v>
      </c>
      <c r="H49" s="39">
        <v>52.47</v>
      </c>
      <c r="I49" s="38">
        <v>2</v>
      </c>
      <c r="J49" s="165">
        <v>312.71499999999997</v>
      </c>
      <c r="K49" s="37">
        <v>2749</v>
      </c>
      <c r="M49" s="44" t="str">
        <f>+LOOKUP(B49,COD_FIN!C$9:C$69,COD_FIN!B$9:B$69)</f>
        <v>GPL</v>
      </c>
    </row>
    <row r="50" spans="1:13" x14ac:dyDescent="0.3">
      <c r="A50" s="37">
        <f t="shared" si="1"/>
        <v>40</v>
      </c>
      <c r="B50" s="53">
        <v>110040004</v>
      </c>
      <c r="C50" s="43">
        <v>115074</v>
      </c>
      <c r="D50" s="42" t="s">
        <v>376</v>
      </c>
      <c r="E50" s="41">
        <v>43525</v>
      </c>
      <c r="F50" s="40">
        <v>44652</v>
      </c>
      <c r="G50" s="37">
        <v>106</v>
      </c>
      <c r="H50" s="39">
        <v>46.436</v>
      </c>
      <c r="I50" s="38">
        <v>2</v>
      </c>
      <c r="J50" s="165">
        <v>312.45999999999998</v>
      </c>
      <c r="K50" s="37">
        <v>2881</v>
      </c>
      <c r="M50" s="44" t="str">
        <f>+LOOKUP(B50,COD_FIN!C$9:C$69,COD_FIN!B$9:B$69)</f>
        <v>GPL</v>
      </c>
    </row>
    <row r="51" spans="1:13" x14ac:dyDescent="0.3">
      <c r="A51" s="37">
        <f t="shared" si="1"/>
        <v>41</v>
      </c>
      <c r="B51" s="53">
        <v>2120001</v>
      </c>
      <c r="C51" s="43">
        <v>114548</v>
      </c>
      <c r="D51" s="42" t="s">
        <v>436</v>
      </c>
      <c r="E51" s="41">
        <v>43617</v>
      </c>
      <c r="F51" s="40">
        <v>44682</v>
      </c>
      <c r="G51" s="37">
        <v>33</v>
      </c>
      <c r="H51" s="39">
        <v>31.734000000000002</v>
      </c>
      <c r="I51" s="38">
        <v>2</v>
      </c>
      <c r="J51" s="165">
        <v>311.61</v>
      </c>
      <c r="K51" s="37">
        <v>9169</v>
      </c>
      <c r="M51" s="44" t="str">
        <f>+LOOKUP(B51,COD_FIN!C$9:C$69,COD_FIN!B$9:B$69)</f>
        <v>HMA</v>
      </c>
    </row>
    <row r="52" spans="1:13" x14ac:dyDescent="0.3">
      <c r="A52" s="37">
        <f t="shared" si="1"/>
        <v>42</v>
      </c>
      <c r="B52" s="53">
        <v>110040003</v>
      </c>
      <c r="C52" s="43">
        <v>106127</v>
      </c>
      <c r="D52" s="42" t="s">
        <v>375</v>
      </c>
      <c r="E52" s="41">
        <v>42583</v>
      </c>
      <c r="F52" s="40">
        <v>44713</v>
      </c>
      <c r="G52" s="37">
        <v>54</v>
      </c>
      <c r="H52" s="39">
        <v>53.9</v>
      </c>
      <c r="I52" s="38">
        <v>5</v>
      </c>
      <c r="J52" s="165">
        <v>310.58999999999997</v>
      </c>
      <c r="K52" s="37">
        <v>729.01</v>
      </c>
      <c r="M52" s="44" t="str">
        <f>+LOOKUP(B52,COD_FIN!C$9:C$69,COD_FIN!B$9:B$69)</f>
        <v>HPL</v>
      </c>
    </row>
    <row r="53" spans="1:13" x14ac:dyDescent="0.3">
      <c r="A53" s="37">
        <f t="shared" si="1"/>
        <v>43</v>
      </c>
      <c r="B53" s="53">
        <v>540006</v>
      </c>
      <c r="C53" s="43">
        <v>105137</v>
      </c>
      <c r="D53" s="42" t="s">
        <v>354</v>
      </c>
      <c r="E53" s="41">
        <v>41334</v>
      </c>
      <c r="F53" s="40">
        <v>44501</v>
      </c>
      <c r="G53" s="37">
        <v>269</v>
      </c>
      <c r="H53" s="39">
        <v>66.55</v>
      </c>
      <c r="I53" s="38">
        <v>7</v>
      </c>
      <c r="J53" s="165">
        <v>310.08</v>
      </c>
      <c r="K53" s="37">
        <v>2559</v>
      </c>
      <c r="M53" s="44" t="str">
        <f>+LOOKUP(B53,COD_FIN!C$9:C$69,COD_FIN!B$9:B$69)</f>
        <v>GPA</v>
      </c>
    </row>
    <row r="54" spans="1:13" x14ac:dyDescent="0.3">
      <c r="A54" s="37">
        <f t="shared" si="1"/>
        <v>44</v>
      </c>
      <c r="B54" s="53">
        <v>110001</v>
      </c>
      <c r="C54" s="43">
        <v>104105</v>
      </c>
      <c r="D54" s="42" t="s">
        <v>376</v>
      </c>
      <c r="E54" s="41">
        <v>42614</v>
      </c>
      <c r="F54" s="40">
        <v>44440</v>
      </c>
      <c r="G54" s="37">
        <v>193</v>
      </c>
      <c r="H54" s="39">
        <v>55.86</v>
      </c>
      <c r="I54" s="38">
        <v>4</v>
      </c>
      <c r="J54" s="165">
        <v>309.74</v>
      </c>
      <c r="K54" s="37">
        <v>2529</v>
      </c>
      <c r="M54" s="44" t="str">
        <f>+LOOKUP(B54,COD_FIN!C$9:C$69,COD_FIN!B$9:B$69)</f>
        <v>HEP</v>
      </c>
    </row>
    <row r="55" spans="1:13" x14ac:dyDescent="0.3">
      <c r="A55" s="37">
        <f t="shared" si="1"/>
        <v>45</v>
      </c>
      <c r="B55" s="53">
        <v>106050001</v>
      </c>
      <c r="C55" s="43">
        <v>83534</v>
      </c>
      <c r="D55" s="42" t="s">
        <v>354</v>
      </c>
      <c r="E55" s="41">
        <v>40848</v>
      </c>
      <c r="F55" s="40">
        <v>44531</v>
      </c>
      <c r="G55" s="37">
        <v>215</v>
      </c>
      <c r="H55" s="39">
        <v>60.69</v>
      </c>
      <c r="I55" s="38">
        <v>8</v>
      </c>
      <c r="J55" s="165">
        <v>308.97500000000002</v>
      </c>
      <c r="K55" s="37">
        <v>490</v>
      </c>
      <c r="M55" s="44" t="str">
        <f>+LOOKUP(B55,COD_FIN!C$9:C$69,COD_FIN!B$9:B$69)</f>
        <v>EZJ</v>
      </c>
    </row>
    <row r="56" spans="1:13" x14ac:dyDescent="0.3">
      <c r="A56" s="37">
        <f t="shared" si="1"/>
        <v>46</v>
      </c>
      <c r="B56" s="53">
        <v>104890001</v>
      </c>
      <c r="C56" s="43">
        <v>110359</v>
      </c>
      <c r="D56" s="42" t="s">
        <v>431</v>
      </c>
      <c r="E56" s="41">
        <v>43252</v>
      </c>
      <c r="F56" s="40">
        <v>44470</v>
      </c>
      <c r="G56" s="37">
        <v>88</v>
      </c>
      <c r="H56" s="39">
        <v>43.698999999999998</v>
      </c>
      <c r="I56" s="38">
        <v>2</v>
      </c>
      <c r="J56" s="165">
        <v>304.55500000000001</v>
      </c>
      <c r="K56" s="37">
        <v>321.01</v>
      </c>
      <c r="M56" s="44" t="str">
        <f>+LOOKUP(B56,COD_FIN!C$9:C$69,COD_FIN!B$9:B$69)</f>
        <v>HPQ</v>
      </c>
    </row>
    <row r="57" spans="1:13" x14ac:dyDescent="0.3">
      <c r="A57" s="37">
        <f t="shared" si="1"/>
        <v>47</v>
      </c>
      <c r="B57" s="53">
        <v>110040004</v>
      </c>
      <c r="C57" s="43">
        <v>112018</v>
      </c>
      <c r="D57" s="42" t="s">
        <v>359</v>
      </c>
      <c r="E57" s="41">
        <v>43313</v>
      </c>
      <c r="F57" s="40">
        <v>44470</v>
      </c>
      <c r="G57" s="37">
        <v>273</v>
      </c>
      <c r="H57" s="39">
        <v>54.173000000000002</v>
      </c>
      <c r="I57" s="38">
        <v>2</v>
      </c>
      <c r="J57" s="165">
        <v>304.3</v>
      </c>
      <c r="K57" s="37">
        <v>2812</v>
      </c>
      <c r="M57" s="44" t="str">
        <f>+LOOKUP(B57,COD_FIN!C$9:C$69,COD_FIN!B$9:B$69)</f>
        <v>GPL</v>
      </c>
    </row>
    <row r="58" spans="1:13" x14ac:dyDescent="0.3">
      <c r="A58" s="37">
        <f t="shared" si="1"/>
        <v>48</v>
      </c>
      <c r="B58" s="53">
        <v>104890001</v>
      </c>
      <c r="C58" s="43">
        <v>99016</v>
      </c>
      <c r="D58" s="42" t="s">
        <v>414</v>
      </c>
      <c r="E58" s="41">
        <v>42248</v>
      </c>
      <c r="F58" s="40">
        <v>44256</v>
      </c>
      <c r="G58" s="37">
        <v>305</v>
      </c>
      <c r="H58" s="39">
        <v>56.98</v>
      </c>
      <c r="I58" s="38">
        <v>4</v>
      </c>
      <c r="J58" s="165">
        <v>303.19499999999999</v>
      </c>
      <c r="K58" s="37">
        <v>36.01</v>
      </c>
      <c r="M58" s="44" t="str">
        <f>+LOOKUP(B58,COD_FIN!C$9:C$69,COD_FIN!B$9:B$69)</f>
        <v>HPQ</v>
      </c>
    </row>
    <row r="59" spans="1:13" x14ac:dyDescent="0.3">
      <c r="A59" s="37">
        <f t="shared" si="1"/>
        <v>49</v>
      </c>
      <c r="B59" s="53">
        <v>110040004</v>
      </c>
      <c r="C59" s="43">
        <v>98716</v>
      </c>
      <c r="D59" s="42" t="s">
        <v>357</v>
      </c>
      <c r="E59" s="41">
        <v>41883</v>
      </c>
      <c r="F59" s="40">
        <v>44440</v>
      </c>
      <c r="G59" s="37">
        <v>268</v>
      </c>
      <c r="H59" s="39">
        <v>62.04</v>
      </c>
      <c r="I59" s="38">
        <v>6</v>
      </c>
      <c r="J59" s="165">
        <v>299.45499999999998</v>
      </c>
      <c r="K59" s="37">
        <v>2431</v>
      </c>
      <c r="M59" s="44" t="str">
        <f>+LOOKUP(B59,COD_FIN!C$9:C$69,COD_FIN!B$9:B$69)</f>
        <v>GPL</v>
      </c>
    </row>
    <row r="60" spans="1:13" x14ac:dyDescent="0.3">
      <c r="A60" s="37">
        <f t="shared" si="1"/>
        <v>50</v>
      </c>
      <c r="B60" s="53">
        <v>104890001</v>
      </c>
      <c r="C60" s="43">
        <v>113055</v>
      </c>
      <c r="D60" s="42" t="s">
        <v>376</v>
      </c>
      <c r="E60" s="41">
        <v>43252</v>
      </c>
      <c r="F60" s="40">
        <v>44409</v>
      </c>
      <c r="G60" s="37">
        <v>166</v>
      </c>
      <c r="H60" s="39">
        <v>51.191000000000003</v>
      </c>
      <c r="I60" s="38">
        <v>2</v>
      </c>
      <c r="J60" s="165">
        <v>291.89</v>
      </c>
      <c r="K60" s="37">
        <v>316.01</v>
      </c>
      <c r="M60" s="44" t="str">
        <f>+LOOKUP(B60,COD_FIN!C$9:C$69,COD_FIN!B$9:B$69)</f>
        <v>HPQ</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hcCvpx2f6+XQ/m0R6PXxKHPpUKsMwS+F6Vrwe1nUQh11eGq0p6p/+Fi3tkbGv9t4bv7QnQJ+9lEe77TKdMigJQ==" saltValue="wrPYx8KDLS5KImE7eleeDA==" spinCount="100000" sheet="1" sort="0" autoFilter="0" pivotTables="0"/>
  <autoFilter ref="A10:M10" xr:uid="{8A8DB635-B348-46F8-9A81-E3440CA98EDD}"/>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zoomScaleNormal="100" workbookViewId="0">
      <pane ySplit="10" topLeftCell="A11" activePane="bottomLeft" state="frozen"/>
      <selection pane="bottomLeft" activeCell="C33" sqref="C33"/>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7" width="11.42578125" style="33" hidden="1" customWidth="1"/>
    <col min="28" max="28" width="11.42578125" style="33" customWidth="1"/>
    <col min="29" max="16384" width="11.42578125" style="33"/>
  </cols>
  <sheetData>
    <row r="1" spans="1:27" s="52" customFormat="1" x14ac:dyDescent="0.3">
      <c r="B1" s="49" t="s">
        <v>265</v>
      </c>
      <c r="C1" s="111"/>
      <c r="D1" s="49"/>
      <c r="E1" s="82"/>
      <c r="F1" s="82"/>
      <c r="H1" s="36"/>
      <c r="I1" s="106"/>
      <c r="K1" s="36"/>
      <c r="L1" s="76"/>
      <c r="M1" s="36"/>
      <c r="N1" s="76"/>
      <c r="O1" s="76"/>
      <c r="P1" s="76"/>
      <c r="Q1" s="76"/>
      <c r="R1" s="76"/>
      <c r="S1" s="36"/>
      <c r="T1" s="76"/>
      <c r="U1" s="36"/>
      <c r="V1" s="76"/>
      <c r="W1" s="166"/>
    </row>
    <row r="2" spans="1:27" s="52" customFormat="1" x14ac:dyDescent="0.3">
      <c r="B2" s="110">
        <v>44819</v>
      </c>
      <c r="C2" s="85"/>
      <c r="D2" s="49"/>
      <c r="E2" s="82"/>
      <c r="F2" s="82"/>
      <c r="H2" s="36"/>
      <c r="I2" s="269"/>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90" t="s">
        <v>44</v>
      </c>
      <c r="V4" s="291"/>
      <c r="W4" s="167" t="s">
        <v>262</v>
      </c>
    </row>
    <row r="5" spans="1:27" ht="14.25" x14ac:dyDescent="0.3">
      <c r="B5" s="106"/>
      <c r="F5" s="108"/>
      <c r="G5" s="107"/>
      <c r="H5" s="286" t="s">
        <v>5</v>
      </c>
      <c r="I5" s="288"/>
      <c r="J5" s="289"/>
      <c r="K5" s="292" t="s">
        <v>6</v>
      </c>
      <c r="L5" s="293"/>
      <c r="M5" s="292" t="s">
        <v>7</v>
      </c>
      <c r="N5" s="293"/>
      <c r="O5" s="292" t="s">
        <v>153</v>
      </c>
      <c r="P5" s="298"/>
      <c r="Q5" s="292" t="s">
        <v>93</v>
      </c>
      <c r="R5" s="298"/>
      <c r="S5" s="296" t="s">
        <v>29</v>
      </c>
      <c r="T5" s="297"/>
      <c r="U5" s="294" t="s">
        <v>45</v>
      </c>
      <c r="V5" s="295"/>
      <c r="W5" s="155" t="s">
        <v>263</v>
      </c>
      <c r="X5" s="37"/>
      <c r="Y5" s="37"/>
    </row>
    <row r="6" spans="1:27" x14ac:dyDescent="0.3">
      <c r="B6" s="106"/>
      <c r="C6" s="105"/>
      <c r="E6" s="105" t="s">
        <v>37</v>
      </c>
      <c r="F6" s="49"/>
      <c r="G6" s="103">
        <f t="shared" ref="G6:W6" si="0">+SUBTOTAL(101,G11:G10003)</f>
        <v>185.26</v>
      </c>
      <c r="H6" s="64">
        <f t="shared" si="0"/>
        <v>98.599999999999966</v>
      </c>
      <c r="I6" s="71">
        <f t="shared" si="0"/>
        <v>58.005980000000008</v>
      </c>
      <c r="J6" s="102">
        <f t="shared" si="0"/>
        <v>6.3</v>
      </c>
      <c r="K6" s="64">
        <f t="shared" si="0"/>
        <v>8.0172000000000008</v>
      </c>
      <c r="L6" s="103">
        <f t="shared" si="0"/>
        <v>40.565440000000009</v>
      </c>
      <c r="M6" s="104">
        <f t="shared" si="0"/>
        <v>4.8075999999999999</v>
      </c>
      <c r="N6" s="103">
        <f t="shared" si="0"/>
        <v>35.323920000000008</v>
      </c>
      <c r="O6" s="104">
        <f t="shared" si="0"/>
        <v>13.2651</v>
      </c>
      <c r="P6" s="103">
        <f t="shared" si="0"/>
        <v>32.491340000000008</v>
      </c>
      <c r="Q6" s="104">
        <f t="shared" si="0"/>
        <v>-0.13109999999999999</v>
      </c>
      <c r="R6" s="103">
        <f t="shared" si="0"/>
        <v>42.644000000000005</v>
      </c>
      <c r="S6" s="64">
        <f t="shared" si="0"/>
        <v>-1.4585999999999997</v>
      </c>
      <c r="T6" s="102">
        <f t="shared" si="0"/>
        <v>35.735459999999996</v>
      </c>
      <c r="U6" s="64">
        <f t="shared" si="0"/>
        <v>-6.3954000000000004</v>
      </c>
      <c r="V6" s="64">
        <f t="shared" si="0"/>
        <v>26.780907999999997</v>
      </c>
      <c r="W6" s="168">
        <f t="shared" si="0"/>
        <v>94.905999999999992</v>
      </c>
      <c r="X6" s="37"/>
      <c r="Y6" s="37"/>
    </row>
    <row r="7" spans="1:27" x14ac:dyDescent="0.3">
      <c r="B7" s="106"/>
      <c r="C7" s="105"/>
      <c r="E7" s="105" t="s">
        <v>32</v>
      </c>
      <c r="F7" s="49"/>
      <c r="G7" s="103">
        <f t="shared" ref="G7:R7" si="1">+SUBTOTAL(102,G11:G1002)</f>
        <v>50</v>
      </c>
      <c r="H7" s="71">
        <f t="shared" si="1"/>
        <v>50</v>
      </c>
      <c r="I7" s="71">
        <f t="shared" si="1"/>
        <v>50</v>
      </c>
      <c r="J7" s="103">
        <f t="shared" si="1"/>
        <v>50</v>
      </c>
      <c r="K7" s="71">
        <f t="shared" si="1"/>
        <v>50</v>
      </c>
      <c r="L7" s="103">
        <f t="shared" si="1"/>
        <v>50</v>
      </c>
      <c r="M7" s="71">
        <f t="shared" si="1"/>
        <v>50</v>
      </c>
      <c r="N7" s="103">
        <f t="shared" si="1"/>
        <v>50</v>
      </c>
      <c r="O7" s="104">
        <f t="shared" si="1"/>
        <v>50</v>
      </c>
      <c r="P7" s="103">
        <f t="shared" si="1"/>
        <v>50</v>
      </c>
      <c r="Q7" s="71">
        <f t="shared" si="1"/>
        <v>50</v>
      </c>
      <c r="R7" s="103">
        <f t="shared" si="1"/>
        <v>50</v>
      </c>
      <c r="S7" s="71">
        <f>+SUBTOTAL(102,S11:S10003)</f>
        <v>50</v>
      </c>
      <c r="T7" s="103">
        <f>+SUBTOTAL(102,T11:T10003)</f>
        <v>50</v>
      </c>
      <c r="U7" s="71">
        <f>+SUBTOTAL(102,U11:U1002)</f>
        <v>50</v>
      </c>
      <c r="V7" s="71">
        <f>+SUBTOTAL(102,V11:V1002)</f>
        <v>50</v>
      </c>
      <c r="W7" s="169">
        <f>+SUBTOTAL(102,W11:W1002)</f>
        <v>50</v>
      </c>
      <c r="X7" s="37"/>
      <c r="Y7" s="37"/>
    </row>
    <row r="8" spans="1:27" x14ac:dyDescent="0.3">
      <c r="B8" s="106"/>
      <c r="C8" s="105"/>
      <c r="E8" s="105" t="s">
        <v>18</v>
      </c>
      <c r="F8" s="49"/>
      <c r="G8" s="103">
        <f t="shared" ref="G8:W8" si="2">+SUBTOTAL(105,G11:G10003)</f>
        <v>41</v>
      </c>
      <c r="H8" s="64">
        <f t="shared" si="2"/>
        <v>-198.9</v>
      </c>
      <c r="I8" s="71">
        <f t="shared" si="2"/>
        <v>40.043999999999997</v>
      </c>
      <c r="J8" s="103">
        <f t="shared" si="2"/>
        <v>2</v>
      </c>
      <c r="K8" s="64">
        <f t="shared" si="2"/>
        <v>0.42499999999999999</v>
      </c>
      <c r="L8" s="103">
        <f t="shared" si="2"/>
        <v>22.64</v>
      </c>
      <c r="M8" s="104">
        <f t="shared" si="2"/>
        <v>-1.19</v>
      </c>
      <c r="N8" s="103">
        <f t="shared" si="2"/>
        <v>17.36</v>
      </c>
      <c r="O8" s="104">
        <f t="shared" si="2"/>
        <v>-5.44</v>
      </c>
      <c r="P8" s="103">
        <f t="shared" si="2"/>
        <v>14.88</v>
      </c>
      <c r="Q8" s="104">
        <f t="shared" si="2"/>
        <v>-0.51300000000000001</v>
      </c>
      <c r="R8" s="103">
        <f t="shared" si="2"/>
        <v>24.5</v>
      </c>
      <c r="S8" s="64">
        <f t="shared" si="2"/>
        <v>-5.61</v>
      </c>
      <c r="T8" s="102">
        <f t="shared" si="2"/>
        <v>12.5</v>
      </c>
      <c r="U8" s="64">
        <f t="shared" si="2"/>
        <v>-16.29</v>
      </c>
      <c r="V8" s="64">
        <f t="shared" si="2"/>
        <v>6.7450000000000001</v>
      </c>
      <c r="W8" s="168">
        <f t="shared" si="2"/>
        <v>12.2</v>
      </c>
      <c r="X8" s="37"/>
      <c r="Y8" s="37"/>
    </row>
    <row r="9" spans="1:27" x14ac:dyDescent="0.3">
      <c r="C9" s="105"/>
      <c r="E9" s="105" t="s">
        <v>19</v>
      </c>
      <c r="F9" s="49"/>
      <c r="G9" s="103">
        <f t="shared" ref="G9:W9" si="3">+SUBTOTAL(104,G11:G10003)</f>
        <v>305</v>
      </c>
      <c r="H9" s="64">
        <f t="shared" si="3"/>
        <v>470.73</v>
      </c>
      <c r="I9" s="71">
        <f t="shared" si="3"/>
        <v>66.989999999999995</v>
      </c>
      <c r="J9" s="103">
        <f t="shared" si="3"/>
        <v>10</v>
      </c>
      <c r="K9" s="64">
        <f t="shared" si="3"/>
        <v>17.34</v>
      </c>
      <c r="L9" s="103">
        <f t="shared" si="3"/>
        <v>50.31</v>
      </c>
      <c r="M9" s="104">
        <f t="shared" si="3"/>
        <v>14.875</v>
      </c>
      <c r="N9" s="103">
        <f t="shared" si="3"/>
        <v>44.204000000000001</v>
      </c>
      <c r="O9" s="104">
        <f t="shared" si="3"/>
        <v>41.99</v>
      </c>
      <c r="P9" s="103">
        <f t="shared" si="3"/>
        <v>41.194000000000003</v>
      </c>
      <c r="Q9" s="104">
        <f t="shared" si="3"/>
        <v>0.17100000000000001</v>
      </c>
      <c r="R9" s="103">
        <f t="shared" si="3"/>
        <v>50.2</v>
      </c>
      <c r="S9" s="64">
        <f t="shared" si="3"/>
        <v>3.23</v>
      </c>
      <c r="T9" s="102">
        <f t="shared" si="3"/>
        <v>43.5</v>
      </c>
      <c r="U9" s="64">
        <f t="shared" si="3"/>
        <v>3.6</v>
      </c>
      <c r="V9" s="64">
        <f t="shared" si="3"/>
        <v>35.904000000000003</v>
      </c>
      <c r="W9" s="168">
        <f t="shared" si="3"/>
        <v>273.8</v>
      </c>
      <c r="X9" s="37"/>
      <c r="Y9" s="37"/>
    </row>
    <row r="10" spans="1:27" s="54" customFormat="1" x14ac:dyDescent="0.3">
      <c r="A10" s="54" t="s">
        <v>259</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154</v>
      </c>
      <c r="P10" s="94" t="s">
        <v>155</v>
      </c>
      <c r="Q10" s="96" t="s">
        <v>89</v>
      </c>
      <c r="R10" s="95" t="s">
        <v>90</v>
      </c>
      <c r="S10" s="58" t="s">
        <v>35</v>
      </c>
      <c r="T10" s="94" t="s">
        <v>36</v>
      </c>
      <c r="U10" s="93" t="s">
        <v>30</v>
      </c>
      <c r="V10" s="92" t="s">
        <v>31</v>
      </c>
      <c r="W10" s="170" t="s">
        <v>28</v>
      </c>
      <c r="X10" s="91" t="s">
        <v>341</v>
      </c>
      <c r="Y10" s="54" t="s">
        <v>342</v>
      </c>
      <c r="Z10" s="54" t="s">
        <v>64</v>
      </c>
    </row>
    <row r="11" spans="1:27" x14ac:dyDescent="0.3">
      <c r="A11" s="33">
        <v>1</v>
      </c>
      <c r="B11" s="90">
        <v>110001</v>
      </c>
      <c r="C11" s="83">
        <v>96018</v>
      </c>
      <c r="D11" s="42" t="s">
        <v>313</v>
      </c>
      <c r="E11" s="89">
        <v>41821</v>
      </c>
      <c r="F11" s="88">
        <v>44501</v>
      </c>
      <c r="G11" s="79">
        <v>128</v>
      </c>
      <c r="H11" s="80">
        <v>360.4</v>
      </c>
      <c r="I11" s="80">
        <v>58.968000000000004</v>
      </c>
      <c r="J11" s="79">
        <v>5</v>
      </c>
      <c r="K11" s="77">
        <v>17.34</v>
      </c>
      <c r="L11" s="78">
        <v>43.415999999999997</v>
      </c>
      <c r="M11" s="77">
        <v>11.56</v>
      </c>
      <c r="N11" s="78">
        <v>39.756999999999998</v>
      </c>
      <c r="O11" s="36">
        <v>41.99</v>
      </c>
      <c r="P11" s="78">
        <v>37.100999999999999</v>
      </c>
      <c r="Q11" s="87">
        <v>-0.51300000000000001</v>
      </c>
      <c r="R11" s="78">
        <v>46.4</v>
      </c>
      <c r="S11" s="36">
        <v>-2.72</v>
      </c>
      <c r="T11" s="78">
        <v>39.299999999999997</v>
      </c>
      <c r="U11" s="77">
        <v>-9.81</v>
      </c>
      <c r="V11" s="76">
        <v>27.7182</v>
      </c>
      <c r="W11" s="171">
        <v>273.8</v>
      </c>
      <c r="X11" s="33">
        <v>2273</v>
      </c>
      <c r="Y11" s="44" t="str">
        <f>+LOOKUP(B11,COD_FIN!$C$9:$C$69,COD_FIN!$B$9:$B$69)</f>
        <v>HEP</v>
      </c>
      <c r="Z11" s="77">
        <f>+(4.152*K11+3.382*M11-0.015*H11-1.743*S11+3.977*U11-9.068*Q11)*3.6</f>
        <v>273.83066639999998</v>
      </c>
      <c r="AA11" s="180"/>
    </row>
    <row r="12" spans="1:27" x14ac:dyDescent="0.3">
      <c r="A12" s="33">
        <f t="shared" ref="A12:A43" si="4">A11+1</f>
        <v>2</v>
      </c>
      <c r="B12" s="90">
        <v>1960040</v>
      </c>
      <c r="C12" s="83">
        <v>88017</v>
      </c>
      <c r="D12" s="42" t="s">
        <v>355</v>
      </c>
      <c r="E12" s="89">
        <v>41244</v>
      </c>
      <c r="F12" s="88">
        <v>44531</v>
      </c>
      <c r="G12" s="79">
        <v>192</v>
      </c>
      <c r="H12" s="80">
        <v>257.125</v>
      </c>
      <c r="I12" s="80">
        <v>63.335999999999999</v>
      </c>
      <c r="J12" s="79">
        <v>8</v>
      </c>
      <c r="K12" s="77">
        <v>14.11</v>
      </c>
      <c r="L12" s="78">
        <v>47.344999999999999</v>
      </c>
      <c r="M12" s="77">
        <v>8.9250000000000007</v>
      </c>
      <c r="N12" s="78">
        <v>41.48</v>
      </c>
      <c r="O12" s="36">
        <v>24.48</v>
      </c>
      <c r="P12" s="78">
        <v>38.844999999999999</v>
      </c>
      <c r="Q12" s="87">
        <v>-9.4999999999999998E-3</v>
      </c>
      <c r="R12" s="78">
        <v>50</v>
      </c>
      <c r="S12" s="36">
        <v>3.23</v>
      </c>
      <c r="T12" s="78">
        <v>43.2</v>
      </c>
      <c r="U12" s="77">
        <v>-2.61</v>
      </c>
      <c r="V12" s="76">
        <v>35.328000000000003</v>
      </c>
      <c r="W12" s="171">
        <v>248.4</v>
      </c>
      <c r="X12" s="33">
        <v>566</v>
      </c>
      <c r="Y12" s="44" t="str">
        <f>+LOOKUP(B12,COD_FIN!$C$9:$C$69,COD_FIN!$B$9:$B$69)</f>
        <v>CVM</v>
      </c>
      <c r="Z12" s="77">
        <f t="shared" ref="Z12:Z51" si="5">+(4.152*K12+3.382*M12-0.015*H12-1.743*S12+3.977*U12-9.068*Q12)*3.6</f>
        <v>248.35853159999999</v>
      </c>
      <c r="AA12" s="180"/>
    </row>
    <row r="13" spans="1:27" x14ac:dyDescent="0.3">
      <c r="A13" s="33">
        <f t="shared" si="4"/>
        <v>3</v>
      </c>
      <c r="B13" s="90">
        <v>110001</v>
      </c>
      <c r="C13" s="83">
        <v>97610</v>
      </c>
      <c r="D13" s="42" t="s">
        <v>437</v>
      </c>
      <c r="E13" s="89">
        <v>42095</v>
      </c>
      <c r="F13" s="88">
        <v>44501</v>
      </c>
      <c r="G13" s="79">
        <v>132</v>
      </c>
      <c r="H13" s="80">
        <v>195.755</v>
      </c>
      <c r="I13" s="80">
        <v>56.134999999999998</v>
      </c>
      <c r="J13" s="79">
        <v>6</v>
      </c>
      <c r="K13" s="77">
        <v>13.6</v>
      </c>
      <c r="L13" s="78">
        <v>42.994</v>
      </c>
      <c r="M13" s="77">
        <v>8.0749999999999993</v>
      </c>
      <c r="N13" s="78">
        <v>36.104999999999997</v>
      </c>
      <c r="O13" s="36">
        <v>21.93</v>
      </c>
      <c r="P13" s="78">
        <v>32.701999999999998</v>
      </c>
      <c r="Q13" s="87">
        <v>-3.7999999999999999E-2</v>
      </c>
      <c r="R13" s="78">
        <v>38.200000000000003</v>
      </c>
      <c r="S13" s="36">
        <v>-2.21</v>
      </c>
      <c r="T13" s="78">
        <v>31</v>
      </c>
      <c r="U13" s="77">
        <v>-6.21</v>
      </c>
      <c r="V13" s="76">
        <v>21.315000000000001</v>
      </c>
      <c r="W13" s="171">
        <v>217.2</v>
      </c>
      <c r="X13" s="33">
        <v>2335</v>
      </c>
      <c r="Y13" s="44" t="str">
        <f>+LOOKUP(B13,COD_FIN!$C$9:$C$69,COD_FIN!$B$9:$B$69)</f>
        <v>HEP</v>
      </c>
      <c r="Z13" s="77">
        <f t="shared" si="5"/>
        <v>217.22388839999999</v>
      </c>
      <c r="AA13" s="180"/>
    </row>
    <row r="14" spans="1:27" x14ac:dyDescent="0.3">
      <c r="A14" s="33">
        <f t="shared" si="4"/>
        <v>4</v>
      </c>
      <c r="B14" s="90">
        <v>550003</v>
      </c>
      <c r="C14" s="83">
        <v>83199</v>
      </c>
      <c r="D14" s="42" t="s">
        <v>360</v>
      </c>
      <c r="E14" s="89">
        <v>39783</v>
      </c>
      <c r="F14" s="88">
        <v>44287</v>
      </c>
      <c r="G14" s="79">
        <v>305</v>
      </c>
      <c r="H14" s="80">
        <v>117.38500000000001</v>
      </c>
      <c r="I14" s="80">
        <v>64.349999999999994</v>
      </c>
      <c r="J14" s="79">
        <v>10</v>
      </c>
      <c r="K14" s="77">
        <v>11.815</v>
      </c>
      <c r="L14" s="78">
        <v>41.085000000000001</v>
      </c>
      <c r="M14" s="77">
        <v>6.63</v>
      </c>
      <c r="N14" s="78">
        <v>35.869999999999997</v>
      </c>
      <c r="O14" s="36">
        <v>20.655000000000001</v>
      </c>
      <c r="P14" s="78">
        <v>32.81</v>
      </c>
      <c r="Q14" s="87">
        <v>-0.247</v>
      </c>
      <c r="R14" s="78">
        <v>47.6</v>
      </c>
      <c r="S14" s="36">
        <v>-2.38</v>
      </c>
      <c r="T14" s="78">
        <v>40.4</v>
      </c>
      <c r="U14" s="77">
        <v>-4.05</v>
      </c>
      <c r="V14" s="76">
        <v>30.789000000000001</v>
      </c>
      <c r="W14" s="171">
        <v>216</v>
      </c>
      <c r="X14" s="33">
        <v>572</v>
      </c>
      <c r="Y14" s="44" t="str">
        <f>+LOOKUP(B14,COD_FIN!$C$9:$C$69,COD_FIN!$B$9:$B$69)</f>
        <v>HLP</v>
      </c>
      <c r="Z14" s="77">
        <f t="shared" si="5"/>
        <v>215.99658360000009</v>
      </c>
      <c r="AA14" s="180"/>
    </row>
    <row r="15" spans="1:27" x14ac:dyDescent="0.3">
      <c r="A15" s="33">
        <f t="shared" si="4"/>
        <v>5</v>
      </c>
      <c r="B15" s="90">
        <v>106820001</v>
      </c>
      <c r="C15" s="83">
        <v>93062</v>
      </c>
      <c r="D15" s="42" t="s">
        <v>281</v>
      </c>
      <c r="E15" s="89">
        <v>41275</v>
      </c>
      <c r="F15" s="88">
        <v>44713</v>
      </c>
      <c r="G15" s="79">
        <v>68</v>
      </c>
      <c r="H15" s="80">
        <v>-35.784999999999997</v>
      </c>
      <c r="I15" s="80">
        <v>57.731999999999999</v>
      </c>
      <c r="J15" s="79">
        <v>7</v>
      </c>
      <c r="K15" s="77">
        <v>14.195</v>
      </c>
      <c r="L15" s="78">
        <v>36.96</v>
      </c>
      <c r="M15" s="77">
        <v>6.97</v>
      </c>
      <c r="N15" s="78">
        <v>32.08</v>
      </c>
      <c r="O15" s="36">
        <v>19.55</v>
      </c>
      <c r="P15" s="78">
        <v>29.84</v>
      </c>
      <c r="Q15" s="87">
        <v>0.14249999999999999</v>
      </c>
      <c r="R15" s="78">
        <v>42.5</v>
      </c>
      <c r="S15" s="36">
        <v>0.34</v>
      </c>
      <c r="T15" s="78">
        <v>36.002000000000002</v>
      </c>
      <c r="U15" s="77">
        <v>-5.85</v>
      </c>
      <c r="V15" s="76">
        <v>30.175999999999998</v>
      </c>
      <c r="W15" s="171">
        <v>208.4</v>
      </c>
      <c r="X15" s="33">
        <v>667</v>
      </c>
      <c r="Y15" s="44" t="str">
        <f>+LOOKUP(B15,COD_FIN!$C$9:$C$69,COD_FIN!$B$9:$B$69)</f>
        <v>HUL</v>
      </c>
      <c r="Z15" s="77">
        <f t="shared" si="5"/>
        <v>208.42810200000005</v>
      </c>
      <c r="AA15" s="180"/>
    </row>
    <row r="16" spans="1:27" x14ac:dyDescent="0.3">
      <c r="A16" s="33">
        <f t="shared" si="4"/>
        <v>6</v>
      </c>
      <c r="B16" s="90">
        <v>550003</v>
      </c>
      <c r="C16" s="83">
        <v>83207</v>
      </c>
      <c r="D16" s="42" t="s">
        <v>278</v>
      </c>
      <c r="E16" s="89">
        <v>40513</v>
      </c>
      <c r="F16" s="88">
        <v>44621</v>
      </c>
      <c r="G16" s="79">
        <v>125</v>
      </c>
      <c r="H16" s="80">
        <v>112.625</v>
      </c>
      <c r="I16" s="80">
        <v>57.030999999999999</v>
      </c>
      <c r="J16" s="79">
        <v>9</v>
      </c>
      <c r="K16" s="77">
        <v>12.58</v>
      </c>
      <c r="L16" s="78">
        <v>37.57</v>
      </c>
      <c r="M16" s="77">
        <v>4.59</v>
      </c>
      <c r="N16" s="78">
        <v>31.11</v>
      </c>
      <c r="O16" s="36">
        <v>17.850000000000001</v>
      </c>
      <c r="P16" s="78">
        <v>28.05</v>
      </c>
      <c r="Q16" s="87">
        <v>-0.17100000000000001</v>
      </c>
      <c r="R16" s="78">
        <v>41.8</v>
      </c>
      <c r="S16" s="36">
        <v>-0.93500000000000005</v>
      </c>
      <c r="T16" s="78">
        <v>33.712000000000003</v>
      </c>
      <c r="U16" s="77">
        <v>-4.05</v>
      </c>
      <c r="V16" s="76">
        <v>25.542000000000002</v>
      </c>
      <c r="W16" s="171">
        <v>191.3</v>
      </c>
      <c r="X16" s="33">
        <v>682</v>
      </c>
      <c r="Y16" s="44" t="str">
        <f>+LOOKUP(B16,COD_FIN!$C$9:$C$69,COD_FIN!$B$9:$B$69)</f>
        <v>HLP</v>
      </c>
      <c r="Z16" s="77">
        <f t="shared" si="5"/>
        <v>191.30273280000003</v>
      </c>
      <c r="AA16" s="180"/>
    </row>
    <row r="17" spans="1:27" x14ac:dyDescent="0.3">
      <c r="A17" s="33">
        <f t="shared" si="4"/>
        <v>7</v>
      </c>
      <c r="B17" s="90">
        <v>110001</v>
      </c>
      <c r="C17" s="83">
        <v>90904</v>
      </c>
      <c r="D17" s="42" t="s">
        <v>281</v>
      </c>
      <c r="E17" s="89">
        <v>41487</v>
      </c>
      <c r="F17" s="88">
        <v>44470</v>
      </c>
      <c r="G17" s="79">
        <v>178</v>
      </c>
      <c r="H17" s="80">
        <v>47.09</v>
      </c>
      <c r="I17" s="80">
        <v>60.526000000000003</v>
      </c>
      <c r="J17" s="79">
        <v>7</v>
      </c>
      <c r="K17" s="77">
        <v>11.56</v>
      </c>
      <c r="L17" s="78">
        <v>44.526000000000003</v>
      </c>
      <c r="M17" s="77">
        <v>6.2050000000000001</v>
      </c>
      <c r="N17" s="78">
        <v>40.067999999999998</v>
      </c>
      <c r="O17" s="36">
        <v>17.68</v>
      </c>
      <c r="P17" s="78">
        <v>37.463999999999999</v>
      </c>
      <c r="Q17" s="87">
        <v>-0.1235</v>
      </c>
      <c r="R17" s="78">
        <v>45.9</v>
      </c>
      <c r="S17" s="36">
        <v>8.5000000000000006E-2</v>
      </c>
      <c r="T17" s="78">
        <v>40.9</v>
      </c>
      <c r="U17" s="77">
        <v>-5.04</v>
      </c>
      <c r="V17" s="76">
        <v>32.200000000000003</v>
      </c>
      <c r="W17" s="171">
        <v>177.1</v>
      </c>
      <c r="X17" s="33">
        <v>2172</v>
      </c>
      <c r="Y17" s="44" t="str">
        <f>+LOOKUP(B17,COD_FIN!$C$9:$C$69,COD_FIN!$B$9:$B$69)</f>
        <v>HEP</v>
      </c>
      <c r="Z17" s="77">
        <f t="shared" si="5"/>
        <v>177.13347480000002</v>
      </c>
      <c r="AA17" s="180"/>
    </row>
    <row r="18" spans="1:27" x14ac:dyDescent="0.3">
      <c r="A18" s="33">
        <f t="shared" si="4"/>
        <v>8</v>
      </c>
      <c r="B18" s="90">
        <v>110001</v>
      </c>
      <c r="C18" s="83">
        <v>96872</v>
      </c>
      <c r="D18" s="42" t="s">
        <v>437</v>
      </c>
      <c r="E18" s="89">
        <v>42036</v>
      </c>
      <c r="F18" s="88">
        <v>44562</v>
      </c>
      <c r="G18" s="79">
        <v>81</v>
      </c>
      <c r="H18" s="80">
        <v>75.819999999999993</v>
      </c>
      <c r="I18" s="80">
        <v>50.094000000000001</v>
      </c>
      <c r="J18" s="79">
        <v>5</v>
      </c>
      <c r="K18" s="77">
        <v>13.515000000000001</v>
      </c>
      <c r="L18" s="78">
        <v>36.86</v>
      </c>
      <c r="M18" s="77">
        <v>6.46</v>
      </c>
      <c r="N18" s="78">
        <v>30.704000000000001</v>
      </c>
      <c r="O18" s="36">
        <v>21.42</v>
      </c>
      <c r="P18" s="78">
        <v>27.74</v>
      </c>
      <c r="Q18" s="87">
        <v>0.17100000000000001</v>
      </c>
      <c r="R18" s="78">
        <v>33.799999999999997</v>
      </c>
      <c r="S18" s="36">
        <v>-0.51</v>
      </c>
      <c r="T18" s="78">
        <v>28.6</v>
      </c>
      <c r="U18" s="77">
        <v>-7.83</v>
      </c>
      <c r="V18" s="76">
        <v>19.12</v>
      </c>
      <c r="W18" s="171">
        <v>162.1</v>
      </c>
      <c r="X18" s="33">
        <v>2319</v>
      </c>
      <c r="Y18" s="44" t="str">
        <f>+LOOKUP(B18,COD_FIN!$C$9:$C$69,COD_FIN!$B$9:$B$69)</f>
        <v>HEP</v>
      </c>
      <c r="Z18" s="77">
        <f t="shared" si="5"/>
        <v>162.08313120000003</v>
      </c>
      <c r="AA18" s="180"/>
    </row>
    <row r="19" spans="1:27" x14ac:dyDescent="0.3">
      <c r="A19" s="33">
        <f t="shared" si="4"/>
        <v>9</v>
      </c>
      <c r="B19" s="90">
        <v>110001</v>
      </c>
      <c r="C19" s="83">
        <v>95979</v>
      </c>
      <c r="D19" s="42" t="s">
        <v>313</v>
      </c>
      <c r="E19" s="89">
        <v>41699</v>
      </c>
      <c r="F19" s="88">
        <v>44501</v>
      </c>
      <c r="G19" s="79">
        <v>123</v>
      </c>
      <c r="H19" s="80">
        <v>180.11500000000001</v>
      </c>
      <c r="I19" s="80">
        <v>60.112000000000002</v>
      </c>
      <c r="J19" s="79">
        <v>7</v>
      </c>
      <c r="K19" s="77">
        <v>10.625</v>
      </c>
      <c r="L19" s="78">
        <v>44.145000000000003</v>
      </c>
      <c r="M19" s="77">
        <v>6.7149999999999999</v>
      </c>
      <c r="N19" s="78">
        <v>38.718000000000004</v>
      </c>
      <c r="O19" s="36">
        <v>22.864999999999998</v>
      </c>
      <c r="P19" s="78">
        <v>36.045000000000002</v>
      </c>
      <c r="Q19" s="87">
        <v>-0.38950000000000001</v>
      </c>
      <c r="R19" s="78">
        <v>45.7</v>
      </c>
      <c r="S19" s="36">
        <v>-1.7849999999999999</v>
      </c>
      <c r="T19" s="78">
        <v>39.284999999999997</v>
      </c>
      <c r="U19" s="77">
        <v>-7.11</v>
      </c>
      <c r="V19" s="76">
        <v>32.200000000000003</v>
      </c>
      <c r="W19" s="171">
        <v>153</v>
      </c>
      <c r="X19" s="33">
        <v>2232</v>
      </c>
      <c r="Y19" s="44" t="str">
        <f>+LOOKUP(B19,COD_FIN!$C$9:$C$69,COD_FIN!$B$9:$B$69)</f>
        <v>HEP</v>
      </c>
      <c r="Z19" s="77">
        <f t="shared" si="5"/>
        <v>152.96463360000001</v>
      </c>
      <c r="AA19" s="180"/>
    </row>
    <row r="20" spans="1:27" x14ac:dyDescent="0.3">
      <c r="A20" s="33">
        <f t="shared" si="4"/>
        <v>10</v>
      </c>
      <c r="B20" s="90">
        <v>190001</v>
      </c>
      <c r="C20" s="83">
        <v>85461</v>
      </c>
      <c r="D20" s="42" t="s">
        <v>280</v>
      </c>
      <c r="E20" s="89">
        <v>39965</v>
      </c>
      <c r="F20" s="88">
        <v>44713</v>
      </c>
      <c r="G20" s="79">
        <v>41</v>
      </c>
      <c r="H20" s="80">
        <v>148.75</v>
      </c>
      <c r="I20" s="80">
        <v>55.847999999999999</v>
      </c>
      <c r="J20" s="79">
        <v>10</v>
      </c>
      <c r="K20" s="77">
        <v>1.2749999999999999</v>
      </c>
      <c r="L20" s="78">
        <v>46.893000000000001</v>
      </c>
      <c r="M20" s="77">
        <v>3.4849999999999999</v>
      </c>
      <c r="N20" s="78">
        <v>39.411000000000001</v>
      </c>
      <c r="O20" s="36">
        <v>6.375</v>
      </c>
      <c r="P20" s="78">
        <v>36.279000000000003</v>
      </c>
      <c r="Q20" s="87">
        <v>-0.152</v>
      </c>
      <c r="R20" s="78">
        <v>39.1</v>
      </c>
      <c r="S20" s="36">
        <v>-5.61</v>
      </c>
      <c r="T20" s="78">
        <v>30.305</v>
      </c>
      <c r="U20" s="77">
        <v>3.6</v>
      </c>
      <c r="V20" s="76">
        <v>20.295000000000002</v>
      </c>
      <c r="W20" s="171">
        <v>145.19999999999999</v>
      </c>
      <c r="X20" s="33">
        <v>944</v>
      </c>
      <c r="Y20" s="44" t="str">
        <f>+LOOKUP(B20,COD_FIN!$C$9:$C$69,COD_FIN!$B$9:$B$69)</f>
        <v>HRE</v>
      </c>
      <c r="Z20" s="77">
        <f t="shared" si="5"/>
        <v>145.16130959999998</v>
      </c>
      <c r="AA20" s="180"/>
    </row>
    <row r="21" spans="1:27" x14ac:dyDescent="0.3">
      <c r="A21" s="33">
        <f t="shared" si="4"/>
        <v>11</v>
      </c>
      <c r="B21" s="90">
        <v>1960040</v>
      </c>
      <c r="C21" s="83">
        <v>96314</v>
      </c>
      <c r="D21" s="42" t="s">
        <v>356</v>
      </c>
      <c r="E21" s="89">
        <v>42005</v>
      </c>
      <c r="F21" s="88">
        <v>44409</v>
      </c>
      <c r="G21" s="79">
        <v>305</v>
      </c>
      <c r="H21" s="80">
        <v>195.92500000000001</v>
      </c>
      <c r="I21" s="80">
        <v>62.15</v>
      </c>
      <c r="J21" s="79">
        <v>5</v>
      </c>
      <c r="K21" s="77">
        <v>12.324999999999999</v>
      </c>
      <c r="L21" s="78">
        <v>43.43</v>
      </c>
      <c r="M21" s="77">
        <v>6.375</v>
      </c>
      <c r="N21" s="78">
        <v>37.409999999999997</v>
      </c>
      <c r="O21" s="36">
        <v>16.574999999999999</v>
      </c>
      <c r="P21" s="78">
        <v>34.485999999999997</v>
      </c>
      <c r="Q21" s="87">
        <v>-0.114</v>
      </c>
      <c r="R21" s="78">
        <v>44.4</v>
      </c>
      <c r="S21" s="36">
        <v>1.53</v>
      </c>
      <c r="T21" s="78">
        <v>39.1</v>
      </c>
      <c r="U21" s="77">
        <v>-7.56</v>
      </c>
      <c r="V21" s="76">
        <v>27.84</v>
      </c>
      <c r="W21" s="171">
        <v>137.1</v>
      </c>
      <c r="X21" s="33">
        <v>631</v>
      </c>
      <c r="Y21" s="44" t="str">
        <f>+LOOKUP(B21,COD_FIN!$C$9:$C$69,COD_FIN!$B$9:$B$69)</f>
        <v>CVM</v>
      </c>
      <c r="Z21" s="77">
        <f t="shared" si="5"/>
        <v>137.1442212</v>
      </c>
      <c r="AA21" s="180"/>
    </row>
    <row r="22" spans="1:27" x14ac:dyDescent="0.3">
      <c r="A22" s="33">
        <f t="shared" si="4"/>
        <v>12</v>
      </c>
      <c r="B22" s="90">
        <v>101440001</v>
      </c>
      <c r="C22" s="83">
        <v>90967</v>
      </c>
      <c r="D22" s="42" t="s">
        <v>313</v>
      </c>
      <c r="E22" s="89">
        <v>41548</v>
      </c>
      <c r="F22" s="88">
        <v>44682</v>
      </c>
      <c r="G22" s="79">
        <v>64</v>
      </c>
      <c r="H22" s="80">
        <v>215.73</v>
      </c>
      <c r="I22" s="80">
        <v>57.408000000000001</v>
      </c>
      <c r="J22" s="79">
        <v>7</v>
      </c>
      <c r="K22" s="77">
        <v>8.5850000000000009</v>
      </c>
      <c r="L22" s="78">
        <v>35.6</v>
      </c>
      <c r="M22" s="77">
        <v>8.84</v>
      </c>
      <c r="N22" s="78">
        <v>36.465000000000003</v>
      </c>
      <c r="O22" s="36">
        <v>24.395</v>
      </c>
      <c r="P22" s="78">
        <v>33.57</v>
      </c>
      <c r="Q22" s="87">
        <v>-0.38</v>
      </c>
      <c r="R22" s="78">
        <v>45.6</v>
      </c>
      <c r="S22" s="36">
        <v>-0.68</v>
      </c>
      <c r="T22" s="78">
        <v>36.847999999999999</v>
      </c>
      <c r="U22" s="77">
        <v>-7.29</v>
      </c>
      <c r="V22" s="76">
        <v>30.452000000000002</v>
      </c>
      <c r="W22" s="171">
        <v>136.6</v>
      </c>
      <c r="X22" s="33">
        <v>524</v>
      </c>
      <c r="Y22" s="44" t="str">
        <f>+LOOKUP(B22,COD_FIN!$C$9:$C$69,COD_FIN!$B$9:$B$69)</f>
        <v>ARM</v>
      </c>
      <c r="Z22" s="77">
        <f t="shared" si="5"/>
        <v>136.60056</v>
      </c>
      <c r="AA22" s="180"/>
    </row>
    <row r="23" spans="1:27" x14ac:dyDescent="0.3">
      <c r="A23" s="33">
        <f t="shared" si="4"/>
        <v>13</v>
      </c>
      <c r="B23" s="90">
        <v>190001</v>
      </c>
      <c r="C23" s="83">
        <v>102938</v>
      </c>
      <c r="D23" s="42" t="s">
        <v>386</v>
      </c>
      <c r="E23" s="89">
        <v>41579</v>
      </c>
      <c r="F23" s="88">
        <v>44682</v>
      </c>
      <c r="G23" s="79">
        <v>70</v>
      </c>
      <c r="H23" s="80">
        <v>94.52</v>
      </c>
      <c r="I23" s="80">
        <v>60.423999999999999</v>
      </c>
      <c r="J23" s="79">
        <v>7</v>
      </c>
      <c r="K23" s="77">
        <v>5.0149999999999997</v>
      </c>
      <c r="L23" s="78">
        <v>41.395000000000003</v>
      </c>
      <c r="M23" s="77">
        <v>6.63</v>
      </c>
      <c r="N23" s="78">
        <v>35.36</v>
      </c>
      <c r="O23" s="36">
        <v>14.62</v>
      </c>
      <c r="P23" s="78">
        <v>32.384999999999998</v>
      </c>
      <c r="Q23" s="87">
        <v>-9.4999999999999998E-3</v>
      </c>
      <c r="R23" s="78">
        <v>46.1</v>
      </c>
      <c r="S23" s="36">
        <v>-2.4649999999999999</v>
      </c>
      <c r="T23" s="78">
        <v>37.411999999999999</v>
      </c>
      <c r="U23" s="77">
        <v>-2.25</v>
      </c>
      <c r="V23" s="76">
        <v>31.648</v>
      </c>
      <c r="W23" s="171">
        <v>134.1</v>
      </c>
      <c r="X23" s="33">
        <v>1206</v>
      </c>
      <c r="Y23" s="44" t="str">
        <f>+LOOKUP(B23,COD_FIN!$C$9:$C$69,COD_FIN!$B$9:$B$69)</f>
        <v>HRE</v>
      </c>
      <c r="Z23" s="77">
        <f t="shared" si="5"/>
        <v>134.1415116</v>
      </c>
      <c r="AA23" s="180"/>
    </row>
    <row r="24" spans="1:27" x14ac:dyDescent="0.3">
      <c r="A24" s="33">
        <f t="shared" si="4"/>
        <v>14</v>
      </c>
      <c r="B24" s="90">
        <v>101440001</v>
      </c>
      <c r="C24" s="83">
        <v>90965</v>
      </c>
      <c r="D24" s="42" t="s">
        <v>313</v>
      </c>
      <c r="E24" s="89">
        <v>41487</v>
      </c>
      <c r="F24" s="88">
        <v>44531</v>
      </c>
      <c r="G24" s="79">
        <v>243</v>
      </c>
      <c r="H24" s="80">
        <v>470.73</v>
      </c>
      <c r="I24" s="80">
        <v>62.893000000000001</v>
      </c>
      <c r="J24" s="79">
        <v>7</v>
      </c>
      <c r="K24" s="77">
        <v>3.4849999999999999</v>
      </c>
      <c r="L24" s="78">
        <v>41.334000000000003</v>
      </c>
      <c r="M24" s="77">
        <v>14.875</v>
      </c>
      <c r="N24" s="78">
        <v>37.840000000000003</v>
      </c>
      <c r="O24" s="36">
        <v>35.615000000000002</v>
      </c>
      <c r="P24" s="78">
        <v>35.173999999999999</v>
      </c>
      <c r="Q24" s="87">
        <v>-0.19</v>
      </c>
      <c r="R24" s="78">
        <v>48.6</v>
      </c>
      <c r="S24" s="36">
        <v>-0.93500000000000005</v>
      </c>
      <c r="T24" s="78">
        <v>40.299999999999997</v>
      </c>
      <c r="U24" s="77">
        <v>-6.12</v>
      </c>
      <c r="V24" s="76">
        <v>31.372</v>
      </c>
      <c r="W24" s="171">
        <v>132.19999999999999</v>
      </c>
      <c r="X24" s="33">
        <v>522</v>
      </c>
      <c r="Y24" s="44" t="str">
        <f>+LOOKUP(B24,COD_FIN!$C$9:$C$69,COD_FIN!$B$9:$B$69)</f>
        <v>ARM</v>
      </c>
      <c r="Z24" s="77">
        <f t="shared" si="5"/>
        <v>132.22585800000004</v>
      </c>
      <c r="AA24" s="180"/>
    </row>
    <row r="25" spans="1:27" x14ac:dyDescent="0.3">
      <c r="A25" s="33">
        <f t="shared" si="4"/>
        <v>15</v>
      </c>
      <c r="B25" s="90">
        <v>1200002</v>
      </c>
      <c r="C25" s="83">
        <v>113352</v>
      </c>
      <c r="D25" s="42" t="s">
        <v>415</v>
      </c>
      <c r="E25" s="89">
        <v>43466</v>
      </c>
      <c r="F25" s="88">
        <v>44652</v>
      </c>
      <c r="G25" s="79">
        <v>100</v>
      </c>
      <c r="H25" s="80">
        <v>30.684999999999999</v>
      </c>
      <c r="I25" s="80">
        <v>40.043999999999997</v>
      </c>
      <c r="J25" s="79">
        <v>2</v>
      </c>
      <c r="K25" s="77">
        <v>16.574999999999999</v>
      </c>
      <c r="L25" s="78">
        <v>28.295999999999999</v>
      </c>
      <c r="M25" s="77">
        <v>6.63</v>
      </c>
      <c r="N25" s="78">
        <v>24.716999999999999</v>
      </c>
      <c r="O25" s="36">
        <v>22.1</v>
      </c>
      <c r="P25" s="78">
        <v>21.791</v>
      </c>
      <c r="Q25" s="87">
        <v>-0.47499999999999998</v>
      </c>
      <c r="R25" s="78">
        <v>33.6</v>
      </c>
      <c r="S25" s="36">
        <v>-2.38</v>
      </c>
      <c r="T25" s="78">
        <v>17.457999999999998</v>
      </c>
      <c r="U25" s="77">
        <v>-16.29</v>
      </c>
      <c r="V25" s="76">
        <v>9.7509999999999994</v>
      </c>
      <c r="W25" s="171">
        <v>124</v>
      </c>
      <c r="X25" s="33">
        <v>368</v>
      </c>
      <c r="Y25" s="44" t="str">
        <f>+LOOKUP(B25,COD_FIN!$C$9:$C$69,COD_FIN!$B$9:$B$69)</f>
        <v>HRV</v>
      </c>
      <c r="Z25" s="77">
        <f t="shared" si="5"/>
        <v>124.02754200000011</v>
      </c>
      <c r="AA25" s="180"/>
    </row>
    <row r="26" spans="1:27" x14ac:dyDescent="0.3">
      <c r="A26" s="33">
        <f t="shared" si="4"/>
        <v>16</v>
      </c>
      <c r="B26" s="90">
        <v>110001</v>
      </c>
      <c r="C26" s="83">
        <v>92801</v>
      </c>
      <c r="D26" s="42" t="s">
        <v>313</v>
      </c>
      <c r="E26" s="89">
        <v>41609</v>
      </c>
      <c r="F26" s="88">
        <v>44470</v>
      </c>
      <c r="G26" s="79">
        <v>162</v>
      </c>
      <c r="H26" s="80">
        <v>104.80500000000001</v>
      </c>
      <c r="I26" s="80">
        <v>63.104999999999997</v>
      </c>
      <c r="J26" s="79">
        <v>7</v>
      </c>
      <c r="K26" s="77">
        <v>8.5850000000000009</v>
      </c>
      <c r="L26" s="78">
        <v>48.804000000000002</v>
      </c>
      <c r="M26" s="77">
        <v>6.2050000000000001</v>
      </c>
      <c r="N26" s="78">
        <v>42.923999999999999</v>
      </c>
      <c r="O26" s="36">
        <v>18.36</v>
      </c>
      <c r="P26" s="78">
        <v>40.067999999999998</v>
      </c>
      <c r="Q26" s="87">
        <v>-0.34200000000000003</v>
      </c>
      <c r="R26" s="78">
        <v>47.6</v>
      </c>
      <c r="S26" s="36">
        <v>-2.38</v>
      </c>
      <c r="T26" s="78">
        <v>41.1</v>
      </c>
      <c r="U26" s="77">
        <v>-7.2</v>
      </c>
      <c r="V26" s="76">
        <v>33.119999999999997</v>
      </c>
      <c r="W26" s="171">
        <v>121.2</v>
      </c>
      <c r="X26" s="33">
        <v>2216</v>
      </c>
      <c r="Y26" s="44" t="str">
        <f>+LOOKUP(B26,COD_FIN!$C$9:$C$69,COD_FIN!$B$9:$B$69)</f>
        <v>HEP</v>
      </c>
      <c r="Z26" s="77">
        <f t="shared" si="5"/>
        <v>121.22406360000004</v>
      </c>
      <c r="AA26" s="180"/>
    </row>
    <row r="27" spans="1:27" x14ac:dyDescent="0.3">
      <c r="A27" s="33">
        <f t="shared" si="4"/>
        <v>17</v>
      </c>
      <c r="B27" s="90">
        <v>190001</v>
      </c>
      <c r="C27" s="83">
        <v>100898</v>
      </c>
      <c r="D27" s="42" t="s">
        <v>314</v>
      </c>
      <c r="E27" s="89">
        <v>41760</v>
      </c>
      <c r="F27" s="88">
        <v>44652</v>
      </c>
      <c r="G27" s="79">
        <v>104</v>
      </c>
      <c r="H27" s="80">
        <v>157.25</v>
      </c>
      <c r="I27" s="80">
        <v>59.01</v>
      </c>
      <c r="J27" s="79">
        <v>6</v>
      </c>
      <c r="K27" s="77">
        <v>6.5449999999999999</v>
      </c>
      <c r="L27" s="78">
        <v>40.128</v>
      </c>
      <c r="M27" s="77">
        <v>4.08</v>
      </c>
      <c r="N27" s="78">
        <v>35.340000000000003</v>
      </c>
      <c r="O27" s="36">
        <v>12.07</v>
      </c>
      <c r="P27" s="78">
        <v>32.984000000000002</v>
      </c>
      <c r="Q27" s="87">
        <v>-0.1235</v>
      </c>
      <c r="R27" s="78">
        <v>46.7</v>
      </c>
      <c r="S27" s="36">
        <v>-4.5049999999999999</v>
      </c>
      <c r="T27" s="78">
        <v>38.284999999999997</v>
      </c>
      <c r="U27" s="77">
        <v>-4.1399999999999997</v>
      </c>
      <c r="V27" s="76">
        <v>30.710999999999999</v>
      </c>
      <c r="W27" s="171">
        <v>112</v>
      </c>
      <c r="X27" s="33">
        <v>1245</v>
      </c>
      <c r="Y27" s="44" t="str">
        <f>+LOOKUP(B27,COD_FIN!$C$9:$C$69,COD_FIN!$B$9:$B$69)</f>
        <v>HRE</v>
      </c>
      <c r="Z27" s="77">
        <f t="shared" si="5"/>
        <v>112.0391388</v>
      </c>
      <c r="AA27" s="180"/>
    </row>
    <row r="28" spans="1:27" x14ac:dyDescent="0.3">
      <c r="A28" s="33">
        <f t="shared" si="4"/>
        <v>18</v>
      </c>
      <c r="B28" s="90">
        <v>110001</v>
      </c>
      <c r="C28" s="83">
        <v>96037</v>
      </c>
      <c r="D28" s="42" t="s">
        <v>313</v>
      </c>
      <c r="E28" s="89">
        <v>41913</v>
      </c>
      <c r="F28" s="88">
        <v>44501</v>
      </c>
      <c r="G28" s="79">
        <v>125</v>
      </c>
      <c r="H28" s="80">
        <v>47.685000000000002</v>
      </c>
      <c r="I28" s="80">
        <v>59.533999999999999</v>
      </c>
      <c r="J28" s="79">
        <v>6</v>
      </c>
      <c r="K28" s="77">
        <v>14.025</v>
      </c>
      <c r="L28" s="78">
        <v>45.567</v>
      </c>
      <c r="M28" s="77">
        <v>5.5250000000000004</v>
      </c>
      <c r="N28" s="78">
        <v>39.840000000000003</v>
      </c>
      <c r="O28" s="36">
        <v>15.64</v>
      </c>
      <c r="P28" s="78">
        <v>37.183999999999997</v>
      </c>
      <c r="Q28" s="87">
        <v>-9.5000000000000001E-2</v>
      </c>
      <c r="R28" s="78">
        <v>45.5</v>
      </c>
      <c r="S28" s="36">
        <v>-2.38</v>
      </c>
      <c r="T28" s="78">
        <v>40.200000000000003</v>
      </c>
      <c r="U28" s="77">
        <v>-13.23</v>
      </c>
      <c r="V28" s="76">
        <v>30.972000000000001</v>
      </c>
      <c r="W28" s="171">
        <v>102.9</v>
      </c>
      <c r="X28" s="33">
        <v>2297</v>
      </c>
      <c r="Y28" s="44" t="str">
        <f>+LOOKUP(B28,COD_FIN!$C$9:$C$69,COD_FIN!$B$9:$B$69)</f>
        <v>HEP</v>
      </c>
      <c r="Z28" s="77">
        <f t="shared" si="5"/>
        <v>102.94619400000005</v>
      </c>
      <c r="AA28" s="180"/>
    </row>
    <row r="29" spans="1:27" x14ac:dyDescent="0.3">
      <c r="A29" s="33">
        <f t="shared" si="4"/>
        <v>19</v>
      </c>
      <c r="B29" s="90">
        <v>106050001</v>
      </c>
      <c r="C29" s="83">
        <v>83534</v>
      </c>
      <c r="D29" s="42" t="s">
        <v>354</v>
      </c>
      <c r="E29" s="89">
        <v>40848</v>
      </c>
      <c r="F29" s="88">
        <v>44531</v>
      </c>
      <c r="G29" s="79">
        <v>215</v>
      </c>
      <c r="H29" s="80">
        <v>308.97500000000002</v>
      </c>
      <c r="I29" s="80">
        <v>60.69</v>
      </c>
      <c r="J29" s="79">
        <v>8</v>
      </c>
      <c r="K29" s="77">
        <v>10.029999999999999</v>
      </c>
      <c r="L29" s="78">
        <v>40.72</v>
      </c>
      <c r="M29" s="77">
        <v>4.42</v>
      </c>
      <c r="N29" s="78">
        <v>35.68</v>
      </c>
      <c r="O29" s="36">
        <v>17.765000000000001</v>
      </c>
      <c r="P29" s="78">
        <v>33.200000000000003</v>
      </c>
      <c r="Q29" s="87">
        <v>-0.23749999999999999</v>
      </c>
      <c r="R29" s="78">
        <v>45.8</v>
      </c>
      <c r="S29" s="36">
        <v>-0.17</v>
      </c>
      <c r="T29" s="78">
        <v>40.9</v>
      </c>
      <c r="U29" s="77">
        <v>-6.57</v>
      </c>
      <c r="V29" s="76">
        <v>33.311999999999998</v>
      </c>
      <c r="W29" s="171">
        <v>101.8</v>
      </c>
      <c r="X29" s="33">
        <v>490</v>
      </c>
      <c r="Y29" s="44" t="str">
        <f>+LOOKUP(B29,COD_FIN!$C$9:$C$69,COD_FIN!$B$9:$B$69)</f>
        <v>EZJ</v>
      </c>
      <c r="Z29" s="77">
        <f t="shared" si="5"/>
        <v>101.80600199999998</v>
      </c>
      <c r="AA29" s="180"/>
    </row>
    <row r="30" spans="1:27" x14ac:dyDescent="0.3">
      <c r="A30" s="33">
        <f t="shared" si="4"/>
        <v>20</v>
      </c>
      <c r="B30" s="90">
        <v>110001</v>
      </c>
      <c r="C30" s="83">
        <v>90235</v>
      </c>
      <c r="D30" s="42" t="s">
        <v>281</v>
      </c>
      <c r="E30" s="89">
        <v>41183</v>
      </c>
      <c r="F30" s="88">
        <v>44197</v>
      </c>
      <c r="G30" s="79">
        <v>305</v>
      </c>
      <c r="H30" s="80">
        <v>-112.2</v>
      </c>
      <c r="I30" s="80">
        <v>66.42</v>
      </c>
      <c r="J30" s="79">
        <v>7</v>
      </c>
      <c r="K30" s="77">
        <v>10.795</v>
      </c>
      <c r="L30" s="78">
        <v>47.543999999999997</v>
      </c>
      <c r="M30" s="77">
        <v>2.21</v>
      </c>
      <c r="N30" s="78">
        <v>41.747999999999998</v>
      </c>
      <c r="O30" s="36">
        <v>3.4849999999999999</v>
      </c>
      <c r="P30" s="78">
        <v>38.975999999999999</v>
      </c>
      <c r="Q30" s="87">
        <v>0.1235</v>
      </c>
      <c r="R30" s="78">
        <v>48.9</v>
      </c>
      <c r="S30" s="36">
        <v>-0.68</v>
      </c>
      <c r="T30" s="78">
        <v>43.5</v>
      </c>
      <c r="U30" s="77">
        <v>-6.57</v>
      </c>
      <c r="V30" s="76">
        <v>35.42</v>
      </c>
      <c r="W30" s="171">
        <v>100.5</v>
      </c>
      <c r="X30" s="33">
        <v>2067</v>
      </c>
      <c r="Y30" s="44" t="str">
        <f>+LOOKUP(B30,COD_FIN!$C$9:$C$69,COD_FIN!$B$9:$B$69)</f>
        <v>HEP</v>
      </c>
      <c r="Z30" s="77">
        <f t="shared" si="5"/>
        <v>100.49224320000002</v>
      </c>
      <c r="AA30" s="180"/>
    </row>
    <row r="31" spans="1:27" x14ac:dyDescent="0.3">
      <c r="A31" s="33">
        <f t="shared" si="4"/>
        <v>21</v>
      </c>
      <c r="B31" s="90">
        <v>110001</v>
      </c>
      <c r="C31" s="83">
        <v>98308</v>
      </c>
      <c r="D31" s="42" t="s">
        <v>438</v>
      </c>
      <c r="E31" s="89">
        <v>42156</v>
      </c>
      <c r="F31" s="88">
        <v>44348</v>
      </c>
      <c r="G31" s="79">
        <v>286</v>
      </c>
      <c r="H31" s="80">
        <v>134.215</v>
      </c>
      <c r="I31" s="80">
        <v>58.512</v>
      </c>
      <c r="J31" s="79">
        <v>5</v>
      </c>
      <c r="K31" s="77">
        <v>14.875</v>
      </c>
      <c r="L31" s="78">
        <v>44.37</v>
      </c>
      <c r="M31" s="77">
        <v>4.59</v>
      </c>
      <c r="N31" s="78">
        <v>38.018999999999998</v>
      </c>
      <c r="O31" s="36">
        <v>19.125</v>
      </c>
      <c r="P31" s="78">
        <v>34.799999999999997</v>
      </c>
      <c r="Q31" s="87">
        <v>0.1235</v>
      </c>
      <c r="R31" s="78">
        <v>40.299999999999997</v>
      </c>
      <c r="S31" s="36">
        <v>-1.7849999999999999</v>
      </c>
      <c r="T31" s="78">
        <v>35.299999999999997</v>
      </c>
      <c r="U31" s="77">
        <v>-12.42</v>
      </c>
      <c r="V31" s="76">
        <v>24.56</v>
      </c>
      <c r="W31" s="171">
        <v>100.3</v>
      </c>
      <c r="X31" s="33">
        <v>2363</v>
      </c>
      <c r="Y31" s="44" t="str">
        <f>+LOOKUP(B31,COD_FIN!$C$9:$C$69,COD_FIN!$B$9:$B$69)</f>
        <v>HEP</v>
      </c>
      <c r="Z31" s="77">
        <f t="shared" si="5"/>
        <v>100.32541919999998</v>
      </c>
      <c r="AA31" s="180"/>
    </row>
    <row r="32" spans="1:27" x14ac:dyDescent="0.3">
      <c r="A32" s="33">
        <f t="shared" si="4"/>
        <v>22</v>
      </c>
      <c r="B32" s="90">
        <v>190001</v>
      </c>
      <c r="C32" s="83">
        <v>100889</v>
      </c>
      <c r="D32" s="42" t="s">
        <v>386</v>
      </c>
      <c r="E32" s="89">
        <v>41640</v>
      </c>
      <c r="F32" s="88">
        <v>44501</v>
      </c>
      <c r="G32" s="79">
        <v>253</v>
      </c>
      <c r="H32" s="80">
        <v>218.79</v>
      </c>
      <c r="I32" s="80">
        <v>64.680000000000007</v>
      </c>
      <c r="J32" s="79">
        <v>6</v>
      </c>
      <c r="K32" s="77">
        <v>4.08</v>
      </c>
      <c r="L32" s="78">
        <v>44.01</v>
      </c>
      <c r="M32" s="77">
        <v>6.46</v>
      </c>
      <c r="N32" s="78">
        <v>37.71</v>
      </c>
      <c r="O32" s="36">
        <v>16.405000000000001</v>
      </c>
      <c r="P32" s="78">
        <v>34.65</v>
      </c>
      <c r="Q32" s="87">
        <v>-0.27550000000000002</v>
      </c>
      <c r="R32" s="78">
        <v>46.9</v>
      </c>
      <c r="S32" s="36">
        <v>-1.7849999999999999</v>
      </c>
      <c r="T32" s="78">
        <v>40.6</v>
      </c>
      <c r="U32" s="77">
        <v>-4.1399999999999997</v>
      </c>
      <c r="V32" s="76">
        <v>30.972000000000001</v>
      </c>
      <c r="W32" s="171">
        <v>88.7</v>
      </c>
      <c r="X32" s="33">
        <v>1222</v>
      </c>
      <c r="Y32" s="44" t="str">
        <f>+LOOKUP(B32,COD_FIN!$C$9:$C$69,COD_FIN!$B$9:$B$69)</f>
        <v>HRE</v>
      </c>
      <c r="Z32" s="77">
        <f t="shared" si="5"/>
        <v>88.74266040000002</v>
      </c>
      <c r="AA32" s="180"/>
    </row>
    <row r="33" spans="1:27" x14ac:dyDescent="0.3">
      <c r="A33" s="33">
        <f t="shared" si="4"/>
        <v>23</v>
      </c>
      <c r="B33" s="90">
        <v>110001</v>
      </c>
      <c r="C33" s="83">
        <v>97621</v>
      </c>
      <c r="D33" s="42" t="s">
        <v>437</v>
      </c>
      <c r="E33" s="89">
        <v>42125</v>
      </c>
      <c r="F33" s="88">
        <v>44562</v>
      </c>
      <c r="G33" s="79">
        <v>75</v>
      </c>
      <c r="H33" s="80">
        <v>16.914999999999999</v>
      </c>
      <c r="I33" s="80">
        <v>55.637999999999998</v>
      </c>
      <c r="J33" s="79">
        <v>6</v>
      </c>
      <c r="K33" s="77">
        <v>8.4149999999999991</v>
      </c>
      <c r="L33" s="78">
        <v>42.265000000000001</v>
      </c>
      <c r="M33" s="77">
        <v>5.61</v>
      </c>
      <c r="N33" s="78">
        <v>35.707999999999998</v>
      </c>
      <c r="O33" s="36">
        <v>13.855</v>
      </c>
      <c r="P33" s="78">
        <v>32.469000000000001</v>
      </c>
      <c r="Q33" s="87">
        <v>-0.1615</v>
      </c>
      <c r="R33" s="78">
        <v>39.1</v>
      </c>
      <c r="S33" s="36">
        <v>-2.2949999999999999</v>
      </c>
      <c r="T33" s="78">
        <v>31.2</v>
      </c>
      <c r="U33" s="77">
        <v>-8.73</v>
      </c>
      <c r="V33" s="76">
        <v>22.097999999999999</v>
      </c>
      <c r="W33" s="171">
        <v>87.9</v>
      </c>
      <c r="X33" s="33">
        <v>2347</v>
      </c>
      <c r="Y33" s="44" t="str">
        <f>+LOOKUP(B33,COD_FIN!$C$9:$C$69,COD_FIN!$B$9:$B$69)</f>
        <v>HEP</v>
      </c>
      <c r="Z33" s="77">
        <f t="shared" si="5"/>
        <v>87.853795199999965</v>
      </c>
      <c r="AA33" s="180"/>
    </row>
    <row r="34" spans="1:27" x14ac:dyDescent="0.3">
      <c r="A34" s="33">
        <f t="shared" si="4"/>
        <v>24</v>
      </c>
      <c r="B34" s="90">
        <v>190001</v>
      </c>
      <c r="C34" s="83">
        <v>89207</v>
      </c>
      <c r="D34" s="42" t="s">
        <v>281</v>
      </c>
      <c r="E34" s="89">
        <v>41334</v>
      </c>
      <c r="F34" s="88">
        <v>44287</v>
      </c>
      <c r="G34" s="79">
        <v>305</v>
      </c>
      <c r="H34" s="80">
        <v>-3.8250000000000002</v>
      </c>
      <c r="I34" s="80">
        <v>66.989999999999995</v>
      </c>
      <c r="J34" s="79">
        <v>7</v>
      </c>
      <c r="K34" s="77">
        <v>3.4</v>
      </c>
      <c r="L34" s="78">
        <v>48.24</v>
      </c>
      <c r="M34" s="77">
        <v>3.91</v>
      </c>
      <c r="N34" s="78">
        <v>42.57</v>
      </c>
      <c r="O34" s="36">
        <v>5.27</v>
      </c>
      <c r="P34" s="78">
        <v>39.869999999999997</v>
      </c>
      <c r="Q34" s="87">
        <v>-5.7000000000000002E-2</v>
      </c>
      <c r="R34" s="78">
        <v>50.2</v>
      </c>
      <c r="S34" s="36">
        <v>-4.08</v>
      </c>
      <c r="T34" s="78">
        <v>43.3</v>
      </c>
      <c r="U34" s="77">
        <v>-2.7</v>
      </c>
      <c r="V34" s="76">
        <v>32.486400000000003</v>
      </c>
      <c r="W34" s="171">
        <v>87.4</v>
      </c>
      <c r="X34" s="33">
        <v>1167</v>
      </c>
      <c r="Y34" s="44" t="str">
        <f>+LOOKUP(B34,COD_FIN!$C$9:$C$69,COD_FIN!$B$9:$B$69)</f>
        <v>HRE</v>
      </c>
      <c r="Z34" s="77">
        <f t="shared" si="5"/>
        <v>87.437559600000014</v>
      </c>
      <c r="AA34" s="180"/>
    </row>
    <row r="35" spans="1:27" x14ac:dyDescent="0.3">
      <c r="A35" s="33">
        <f t="shared" si="4"/>
        <v>25</v>
      </c>
      <c r="B35" s="90">
        <v>190001</v>
      </c>
      <c r="C35" s="83">
        <v>100910</v>
      </c>
      <c r="D35" s="42" t="s">
        <v>386</v>
      </c>
      <c r="E35" s="89">
        <v>41913</v>
      </c>
      <c r="F35" s="88">
        <v>44531</v>
      </c>
      <c r="G35" s="79">
        <v>217</v>
      </c>
      <c r="H35" s="80">
        <v>137.69999999999999</v>
      </c>
      <c r="I35" s="80">
        <v>60.167999999999999</v>
      </c>
      <c r="J35" s="79">
        <v>5</v>
      </c>
      <c r="K35" s="77">
        <v>3.145</v>
      </c>
      <c r="L35" s="78">
        <v>38.520000000000003</v>
      </c>
      <c r="M35" s="77">
        <v>5.78</v>
      </c>
      <c r="N35" s="78">
        <v>33.119999999999997</v>
      </c>
      <c r="O35" s="36">
        <v>16.574999999999999</v>
      </c>
      <c r="P35" s="78">
        <v>30.42</v>
      </c>
      <c r="Q35" s="87">
        <v>-0.3705</v>
      </c>
      <c r="R35" s="78">
        <v>43</v>
      </c>
      <c r="S35" s="36">
        <v>-1.7849999999999999</v>
      </c>
      <c r="T35" s="78">
        <v>37.700000000000003</v>
      </c>
      <c r="U35" s="77">
        <v>-3.42</v>
      </c>
      <c r="V35" s="76">
        <v>27.2</v>
      </c>
      <c r="W35" s="171">
        <v>84.3</v>
      </c>
      <c r="X35" s="33">
        <v>1274</v>
      </c>
      <c r="Y35" s="44" t="str">
        <f>+LOOKUP(B35,COD_FIN!$C$9:$C$69,COD_FIN!$B$9:$B$69)</f>
        <v>HRE</v>
      </c>
      <c r="Z35" s="77">
        <f t="shared" si="5"/>
        <v>84.276392400000006</v>
      </c>
      <c r="AA35" s="180"/>
    </row>
    <row r="36" spans="1:27" x14ac:dyDescent="0.3">
      <c r="A36" s="33">
        <f t="shared" si="4"/>
        <v>26</v>
      </c>
      <c r="B36" s="90">
        <v>1960040</v>
      </c>
      <c r="C36" s="83">
        <v>88625</v>
      </c>
      <c r="D36" s="42" t="s">
        <v>387</v>
      </c>
      <c r="E36" s="89">
        <v>41334</v>
      </c>
      <c r="F36" s="88">
        <v>44562</v>
      </c>
      <c r="G36" s="79">
        <v>174</v>
      </c>
      <c r="H36" s="80">
        <v>17.68</v>
      </c>
      <c r="I36" s="80">
        <v>53.652000000000001</v>
      </c>
      <c r="J36" s="79">
        <v>7</v>
      </c>
      <c r="K36" s="77">
        <v>5.1849999999999996</v>
      </c>
      <c r="L36" s="78">
        <v>36.04</v>
      </c>
      <c r="M36" s="77">
        <v>2.8050000000000002</v>
      </c>
      <c r="N36" s="78">
        <v>29.495000000000001</v>
      </c>
      <c r="O36" s="36">
        <v>5.78</v>
      </c>
      <c r="P36" s="78">
        <v>26.52</v>
      </c>
      <c r="Q36" s="87">
        <v>5.7000000000000002E-2</v>
      </c>
      <c r="R36" s="78">
        <v>36.6</v>
      </c>
      <c r="S36" s="36">
        <v>1.19</v>
      </c>
      <c r="T36" s="78">
        <v>31.2</v>
      </c>
      <c r="U36" s="77">
        <v>-1.8</v>
      </c>
      <c r="V36" s="76">
        <v>22.08</v>
      </c>
      <c r="W36" s="171">
        <v>75.599999999999994</v>
      </c>
      <c r="X36" s="33">
        <v>576</v>
      </c>
      <c r="Y36" s="44" t="str">
        <f>+LOOKUP(B36,COD_FIN!$C$9:$C$69,COD_FIN!$B$9:$B$69)</f>
        <v>CVM</v>
      </c>
      <c r="Z36" s="77">
        <f t="shared" si="5"/>
        <v>75.599222400000002</v>
      </c>
      <c r="AA36" s="180"/>
    </row>
    <row r="37" spans="1:27" x14ac:dyDescent="0.3">
      <c r="A37" s="33">
        <f t="shared" si="4"/>
        <v>27</v>
      </c>
      <c r="B37" s="90">
        <v>2120001</v>
      </c>
      <c r="C37" s="83">
        <v>96667</v>
      </c>
      <c r="D37" s="42" t="s">
        <v>439</v>
      </c>
      <c r="E37" s="89">
        <v>41852</v>
      </c>
      <c r="F37" s="88">
        <v>44501</v>
      </c>
      <c r="G37" s="79">
        <v>225</v>
      </c>
      <c r="H37" s="80">
        <v>43.945</v>
      </c>
      <c r="I37" s="80">
        <v>53.518999999999998</v>
      </c>
      <c r="J37" s="79">
        <v>6</v>
      </c>
      <c r="K37" s="77">
        <v>3.3149999999999999</v>
      </c>
      <c r="L37" s="78">
        <v>22.64</v>
      </c>
      <c r="M37" s="77">
        <v>2.72</v>
      </c>
      <c r="N37" s="78">
        <v>17.36</v>
      </c>
      <c r="O37" s="36">
        <v>5.61</v>
      </c>
      <c r="P37" s="78">
        <v>14.88</v>
      </c>
      <c r="Q37" s="87">
        <v>-8.5500000000000007E-2</v>
      </c>
      <c r="R37" s="78">
        <v>25.7</v>
      </c>
      <c r="S37" s="36">
        <v>-1.19</v>
      </c>
      <c r="T37" s="78">
        <v>22.6</v>
      </c>
      <c r="U37" s="77">
        <v>-1.35</v>
      </c>
      <c r="V37" s="76">
        <v>14.180999999999999</v>
      </c>
      <c r="W37" s="171">
        <v>71.2</v>
      </c>
      <c r="X37" s="33">
        <v>4826</v>
      </c>
      <c r="Y37" s="44" t="str">
        <f>+LOOKUP(B37,COD_FIN!$C$9:$C$69,COD_FIN!$B$9:$B$69)</f>
        <v>HMA</v>
      </c>
      <c r="Z37" s="77">
        <f t="shared" si="5"/>
        <v>71.223404399999993</v>
      </c>
      <c r="AA37" s="180"/>
    </row>
    <row r="38" spans="1:27" x14ac:dyDescent="0.3">
      <c r="A38" s="33">
        <f t="shared" si="4"/>
        <v>28</v>
      </c>
      <c r="B38" s="90">
        <v>110001</v>
      </c>
      <c r="C38" s="83">
        <v>90384</v>
      </c>
      <c r="D38" s="42" t="s">
        <v>440</v>
      </c>
      <c r="E38" s="89">
        <v>41426</v>
      </c>
      <c r="F38" s="88">
        <v>44228</v>
      </c>
      <c r="G38" s="79">
        <v>305</v>
      </c>
      <c r="H38" s="80">
        <v>174.33500000000001</v>
      </c>
      <c r="I38" s="80">
        <v>61.256</v>
      </c>
      <c r="J38" s="79">
        <v>7</v>
      </c>
      <c r="K38" s="77">
        <v>6.63</v>
      </c>
      <c r="L38" s="78">
        <v>44.72</v>
      </c>
      <c r="M38" s="77">
        <v>3.57</v>
      </c>
      <c r="N38" s="78">
        <v>38.183999999999997</v>
      </c>
      <c r="O38" s="36">
        <v>9.7750000000000004</v>
      </c>
      <c r="P38" s="78">
        <v>34.915999999999997</v>
      </c>
      <c r="Q38" s="87">
        <v>-9.4999999999999998E-3</v>
      </c>
      <c r="R38" s="78">
        <v>42.1</v>
      </c>
      <c r="S38" s="36">
        <v>0.17</v>
      </c>
      <c r="T38" s="78">
        <v>38.1</v>
      </c>
      <c r="U38" s="77">
        <v>-4.41</v>
      </c>
      <c r="V38" s="76">
        <v>29.071999999999999</v>
      </c>
      <c r="W38" s="171">
        <v>69.3</v>
      </c>
      <c r="X38" s="33">
        <v>2141</v>
      </c>
      <c r="Y38" s="44" t="str">
        <f>+LOOKUP(B38,COD_FIN!$C$9:$C$69,COD_FIN!$B$9:$B$69)</f>
        <v>HEP</v>
      </c>
      <c r="Z38" s="77">
        <f t="shared" si="5"/>
        <v>69.255867600000002</v>
      </c>
      <c r="AA38" s="180"/>
    </row>
    <row r="39" spans="1:27" x14ac:dyDescent="0.3">
      <c r="A39" s="33">
        <f t="shared" si="4"/>
        <v>29</v>
      </c>
      <c r="B39" s="90">
        <v>110001</v>
      </c>
      <c r="C39" s="83">
        <v>104019</v>
      </c>
      <c r="D39" s="42" t="s">
        <v>413</v>
      </c>
      <c r="E39" s="89">
        <v>42339</v>
      </c>
      <c r="F39" s="88">
        <v>44531</v>
      </c>
      <c r="G39" s="79">
        <v>108</v>
      </c>
      <c r="H39" s="80">
        <v>115.345</v>
      </c>
      <c r="I39" s="80">
        <v>54.439</v>
      </c>
      <c r="J39" s="79">
        <v>5</v>
      </c>
      <c r="K39" s="77">
        <v>13.005000000000001</v>
      </c>
      <c r="L39" s="78">
        <v>39.311999999999998</v>
      </c>
      <c r="M39" s="77">
        <v>6.0350000000000001</v>
      </c>
      <c r="N39" s="78">
        <v>34.911000000000001</v>
      </c>
      <c r="O39" s="36">
        <v>19.89</v>
      </c>
      <c r="P39" s="78">
        <v>31.914000000000001</v>
      </c>
      <c r="Q39" s="87">
        <v>-0.30399999999999999</v>
      </c>
      <c r="R39" s="78">
        <v>41.3</v>
      </c>
      <c r="S39" s="36">
        <v>-1.53</v>
      </c>
      <c r="T39" s="78">
        <v>37.200000000000003</v>
      </c>
      <c r="U39" s="77">
        <v>-14.94</v>
      </c>
      <c r="V39" s="76">
        <v>26.64</v>
      </c>
      <c r="W39" s="171">
        <v>67.3</v>
      </c>
      <c r="X39" s="33">
        <v>2440</v>
      </c>
      <c r="Y39" s="44" t="str">
        <f>+LOOKUP(B39,COD_FIN!$C$9:$C$69,COD_FIN!$B$9:$B$69)</f>
        <v>HEP</v>
      </c>
      <c r="Z39" s="77">
        <f t="shared" si="5"/>
        <v>67.262533200000021</v>
      </c>
      <c r="AA39" s="180"/>
    </row>
    <row r="40" spans="1:27" x14ac:dyDescent="0.3">
      <c r="A40" s="33">
        <f t="shared" si="4"/>
        <v>30</v>
      </c>
      <c r="B40" s="90">
        <v>1960040</v>
      </c>
      <c r="C40" s="83">
        <v>96854</v>
      </c>
      <c r="D40" s="42" t="s">
        <v>378</v>
      </c>
      <c r="E40" s="89">
        <v>42064</v>
      </c>
      <c r="F40" s="88">
        <v>44682</v>
      </c>
      <c r="G40" s="79">
        <v>50</v>
      </c>
      <c r="H40" s="80">
        <v>34.085000000000001</v>
      </c>
      <c r="I40" s="80">
        <v>54.1</v>
      </c>
      <c r="J40" s="79">
        <v>6</v>
      </c>
      <c r="K40" s="77">
        <v>4.5049999999999999</v>
      </c>
      <c r="L40" s="78">
        <v>41.968000000000004</v>
      </c>
      <c r="M40" s="77">
        <v>2.6349999999999998</v>
      </c>
      <c r="N40" s="78">
        <v>35.088000000000001</v>
      </c>
      <c r="O40" s="36">
        <v>3.57</v>
      </c>
      <c r="P40" s="78">
        <v>31.82</v>
      </c>
      <c r="Q40" s="87">
        <v>0.152</v>
      </c>
      <c r="R40" s="78">
        <v>40.700000000000003</v>
      </c>
      <c r="S40" s="36">
        <v>-2.5499999999999998</v>
      </c>
      <c r="T40" s="78">
        <v>29.164000000000001</v>
      </c>
      <c r="U40" s="77">
        <v>-2.97</v>
      </c>
      <c r="V40" s="76">
        <v>22.707000000000001</v>
      </c>
      <c r="W40" s="171">
        <v>66.099999999999994</v>
      </c>
      <c r="X40" s="33">
        <v>638</v>
      </c>
      <c r="Y40" s="44" t="str">
        <f>+LOOKUP(B40,COD_FIN!$C$9:$C$69,COD_FIN!$B$9:$B$69)</f>
        <v>CVM</v>
      </c>
      <c r="Z40" s="77">
        <f t="shared" si="5"/>
        <v>66.094844399999985</v>
      </c>
      <c r="AA40" s="180"/>
    </row>
    <row r="41" spans="1:27" x14ac:dyDescent="0.3">
      <c r="A41" s="33">
        <f t="shared" si="4"/>
        <v>31</v>
      </c>
      <c r="B41" s="90">
        <v>101440001</v>
      </c>
      <c r="C41" s="83">
        <v>90959</v>
      </c>
      <c r="D41" s="42" t="s">
        <v>388</v>
      </c>
      <c r="E41" s="89">
        <v>41365</v>
      </c>
      <c r="F41" s="88">
        <v>44440</v>
      </c>
      <c r="G41" s="79">
        <v>305</v>
      </c>
      <c r="H41" s="80">
        <v>-33.15</v>
      </c>
      <c r="I41" s="80">
        <v>62.59</v>
      </c>
      <c r="J41" s="79">
        <v>7</v>
      </c>
      <c r="K41" s="77">
        <v>4.8449999999999998</v>
      </c>
      <c r="L41" s="78">
        <v>40.630000000000003</v>
      </c>
      <c r="M41" s="77">
        <v>3.4849999999999999</v>
      </c>
      <c r="N41" s="78">
        <v>35.357999999999997</v>
      </c>
      <c r="O41" s="36">
        <v>5.3550000000000004</v>
      </c>
      <c r="P41" s="78">
        <v>32.286999999999999</v>
      </c>
      <c r="Q41" s="87">
        <v>-0.20899999999999999</v>
      </c>
      <c r="R41" s="78">
        <v>46.8</v>
      </c>
      <c r="S41" s="36">
        <v>-0.17</v>
      </c>
      <c r="T41" s="78">
        <v>36.6</v>
      </c>
      <c r="U41" s="77">
        <v>-4.2300000000000004</v>
      </c>
      <c r="V41" s="76">
        <v>27.507999999999999</v>
      </c>
      <c r="W41" s="171">
        <v>64</v>
      </c>
      <c r="X41" s="33">
        <v>517</v>
      </c>
      <c r="Y41" s="44" t="str">
        <f>+LOOKUP(B41,COD_FIN!$C$9:$C$69,COD_FIN!$B$9:$B$69)</f>
        <v>ARM</v>
      </c>
      <c r="Z41" s="77">
        <f t="shared" si="5"/>
        <v>63.967579199999996</v>
      </c>
      <c r="AA41" s="180"/>
    </row>
    <row r="42" spans="1:27" x14ac:dyDescent="0.3">
      <c r="A42" s="33">
        <f t="shared" si="4"/>
        <v>32</v>
      </c>
      <c r="B42" s="90">
        <v>190001</v>
      </c>
      <c r="C42" s="83">
        <v>92271</v>
      </c>
      <c r="D42" s="42" t="s">
        <v>314</v>
      </c>
      <c r="E42" s="89">
        <v>41456</v>
      </c>
      <c r="F42" s="88">
        <v>44409</v>
      </c>
      <c r="G42" s="79">
        <v>305</v>
      </c>
      <c r="H42" s="80">
        <v>162.095</v>
      </c>
      <c r="I42" s="80">
        <v>60.83</v>
      </c>
      <c r="J42" s="79">
        <v>6</v>
      </c>
      <c r="K42" s="77">
        <v>5.95</v>
      </c>
      <c r="L42" s="78">
        <v>44.37</v>
      </c>
      <c r="M42" s="77">
        <v>3.23</v>
      </c>
      <c r="N42" s="78">
        <v>38.700000000000003</v>
      </c>
      <c r="O42" s="36">
        <v>8.16</v>
      </c>
      <c r="P42" s="78">
        <v>35.82</v>
      </c>
      <c r="Q42" s="87">
        <v>0.114</v>
      </c>
      <c r="R42" s="78">
        <v>45.4</v>
      </c>
      <c r="S42" s="36">
        <v>-2.9750000000000001</v>
      </c>
      <c r="T42" s="78">
        <v>39.299999999999997</v>
      </c>
      <c r="U42" s="77">
        <v>-5.04</v>
      </c>
      <c r="V42" s="76">
        <v>29.58</v>
      </c>
      <c r="W42" s="171">
        <v>62.3</v>
      </c>
      <c r="X42" s="33">
        <v>1191</v>
      </c>
      <c r="Y42" s="44" t="str">
        <f>+LOOKUP(B42,COD_FIN!$C$9:$C$69,COD_FIN!$B$9:$B$69)</f>
        <v>HRE</v>
      </c>
      <c r="Z42" s="77">
        <f t="shared" si="5"/>
        <v>62.295940800000032</v>
      </c>
      <c r="AA42" s="180"/>
    </row>
    <row r="43" spans="1:27" x14ac:dyDescent="0.3">
      <c r="A43" s="33">
        <f t="shared" si="4"/>
        <v>33</v>
      </c>
      <c r="B43" s="90">
        <v>1960040</v>
      </c>
      <c r="C43" s="83">
        <v>99438</v>
      </c>
      <c r="D43" s="42" t="s">
        <v>361</v>
      </c>
      <c r="E43" s="89">
        <v>42339</v>
      </c>
      <c r="F43" s="88">
        <v>44317</v>
      </c>
      <c r="G43" s="79">
        <v>305</v>
      </c>
      <c r="H43" s="80">
        <v>110.245</v>
      </c>
      <c r="I43" s="80">
        <v>40.479999999999997</v>
      </c>
      <c r="J43" s="79">
        <v>4</v>
      </c>
      <c r="K43" s="77">
        <v>5.27</v>
      </c>
      <c r="L43" s="78">
        <v>26.094999999999999</v>
      </c>
      <c r="M43" s="77">
        <v>3.06</v>
      </c>
      <c r="N43" s="78">
        <v>19.38</v>
      </c>
      <c r="O43" s="36">
        <v>5.44</v>
      </c>
      <c r="P43" s="78">
        <v>16.405000000000001</v>
      </c>
      <c r="Q43" s="87">
        <v>-0.1615</v>
      </c>
      <c r="R43" s="78">
        <v>24.5</v>
      </c>
      <c r="S43" s="36">
        <v>2.72</v>
      </c>
      <c r="T43" s="78">
        <v>12.5</v>
      </c>
      <c r="U43" s="77">
        <v>-2.61</v>
      </c>
      <c r="V43" s="76">
        <v>6.7450000000000001</v>
      </c>
      <c r="W43" s="171">
        <v>60.9</v>
      </c>
      <c r="X43" s="33">
        <v>658</v>
      </c>
      <c r="Y43" s="44" t="str">
        <f>+LOOKUP(B43,COD_FIN!$C$9:$C$69,COD_FIN!$B$9:$B$69)</f>
        <v>CVM</v>
      </c>
      <c r="Z43" s="77">
        <f t="shared" si="5"/>
        <v>60.911413199999991</v>
      </c>
      <c r="AA43" s="180"/>
    </row>
    <row r="44" spans="1:27" x14ac:dyDescent="0.3">
      <c r="A44" s="33">
        <f t="shared" ref="A44:A60" si="6">A43+1</f>
        <v>34</v>
      </c>
      <c r="B44" s="90">
        <v>190001</v>
      </c>
      <c r="C44" s="83">
        <v>100931</v>
      </c>
      <c r="D44" s="42" t="s">
        <v>281</v>
      </c>
      <c r="E44" s="89">
        <v>42186</v>
      </c>
      <c r="F44" s="88">
        <v>44682</v>
      </c>
      <c r="G44" s="79">
        <v>63</v>
      </c>
      <c r="H44" s="80">
        <v>62.39</v>
      </c>
      <c r="I44" s="80">
        <v>57.57</v>
      </c>
      <c r="J44" s="79">
        <v>5</v>
      </c>
      <c r="K44" s="77">
        <v>4.42</v>
      </c>
      <c r="L44" s="78">
        <v>38.32</v>
      </c>
      <c r="M44" s="77">
        <v>4.08</v>
      </c>
      <c r="N44" s="78">
        <v>34.24</v>
      </c>
      <c r="O44" s="36">
        <v>6.2050000000000001</v>
      </c>
      <c r="P44" s="78">
        <v>32.08</v>
      </c>
      <c r="Q44" s="87">
        <v>-3.7999999999999999E-2</v>
      </c>
      <c r="R44" s="78">
        <v>46</v>
      </c>
      <c r="S44" s="36">
        <v>-2.6349999999999998</v>
      </c>
      <c r="T44" s="78">
        <v>36.432000000000002</v>
      </c>
      <c r="U44" s="77">
        <v>-5.4</v>
      </c>
      <c r="V44" s="76">
        <v>28.8</v>
      </c>
      <c r="W44" s="171">
        <v>52.8</v>
      </c>
      <c r="X44" s="33">
        <v>1329</v>
      </c>
      <c r="Y44" s="44" t="str">
        <f>+LOOKUP(B44,COD_FIN!$C$9:$C$69,COD_FIN!$B$9:$B$69)</f>
        <v>HRE</v>
      </c>
      <c r="Z44" s="77">
        <f t="shared" si="5"/>
        <v>52.834100400000004</v>
      </c>
      <c r="AA44" s="180"/>
    </row>
    <row r="45" spans="1:27" x14ac:dyDescent="0.3">
      <c r="A45" s="33">
        <f t="shared" si="6"/>
        <v>35</v>
      </c>
      <c r="B45" s="90">
        <v>110001</v>
      </c>
      <c r="C45" s="83">
        <v>85836</v>
      </c>
      <c r="D45" s="42" t="s">
        <v>173</v>
      </c>
      <c r="E45" s="89">
        <v>41000</v>
      </c>
      <c r="F45" s="88">
        <v>44440</v>
      </c>
      <c r="G45" s="79">
        <v>187</v>
      </c>
      <c r="H45" s="80">
        <v>-84.15</v>
      </c>
      <c r="I45" s="80">
        <v>64.89</v>
      </c>
      <c r="J45" s="79">
        <v>8</v>
      </c>
      <c r="K45" s="77">
        <v>7.3949999999999996</v>
      </c>
      <c r="L45" s="78">
        <v>50.31</v>
      </c>
      <c r="M45" s="77">
        <v>-0.42499999999999999</v>
      </c>
      <c r="N45" s="78">
        <v>44.204000000000001</v>
      </c>
      <c r="O45" s="36">
        <v>2.125</v>
      </c>
      <c r="P45" s="78">
        <v>41.194000000000003</v>
      </c>
      <c r="Q45" s="87">
        <v>8.5500000000000007E-2</v>
      </c>
      <c r="R45" s="78">
        <v>49.1</v>
      </c>
      <c r="S45" s="36">
        <v>-1.4450000000000001</v>
      </c>
      <c r="T45" s="78">
        <v>43.5</v>
      </c>
      <c r="U45" s="77">
        <v>-4.59</v>
      </c>
      <c r="V45" s="76">
        <v>35.904000000000003</v>
      </c>
      <c r="W45" s="171">
        <v>50.5</v>
      </c>
      <c r="X45" s="33">
        <v>1984</v>
      </c>
      <c r="Y45" s="44" t="str">
        <f>+LOOKUP(B45,COD_FIN!$C$9:$C$69,COD_FIN!$B$9:$B$69)</f>
        <v>HEP</v>
      </c>
      <c r="Z45" s="77">
        <f t="shared" si="5"/>
        <v>50.464191600000014</v>
      </c>
      <c r="AA45" s="180"/>
    </row>
    <row r="46" spans="1:27" x14ac:dyDescent="0.3">
      <c r="A46" s="33">
        <f t="shared" si="6"/>
        <v>36</v>
      </c>
      <c r="B46" s="90">
        <v>110001</v>
      </c>
      <c r="C46" s="83">
        <v>104022</v>
      </c>
      <c r="D46" s="42" t="s">
        <v>413</v>
      </c>
      <c r="E46" s="89">
        <v>42401</v>
      </c>
      <c r="F46" s="88">
        <v>44501</v>
      </c>
      <c r="G46" s="79">
        <v>126</v>
      </c>
      <c r="H46" s="80">
        <v>102.255</v>
      </c>
      <c r="I46" s="80">
        <v>54.439</v>
      </c>
      <c r="J46" s="79">
        <v>5</v>
      </c>
      <c r="K46" s="77">
        <v>14.535</v>
      </c>
      <c r="L46" s="78">
        <v>40.823999999999998</v>
      </c>
      <c r="M46" s="77">
        <v>3.3149999999999999</v>
      </c>
      <c r="N46" s="78">
        <v>34.776000000000003</v>
      </c>
      <c r="O46" s="36">
        <v>16.32</v>
      </c>
      <c r="P46" s="78">
        <v>31.667999999999999</v>
      </c>
      <c r="Q46" s="87">
        <v>-8.5500000000000007E-2</v>
      </c>
      <c r="R46" s="78">
        <v>39.799999999999997</v>
      </c>
      <c r="S46" s="36">
        <v>-3.6549999999999998</v>
      </c>
      <c r="T46" s="78">
        <v>36.799999999999997</v>
      </c>
      <c r="U46" s="77">
        <v>-16.11</v>
      </c>
      <c r="V46" s="76">
        <v>26.16</v>
      </c>
      <c r="W46" s="171">
        <v>47.2</v>
      </c>
      <c r="X46" s="33">
        <v>2443</v>
      </c>
      <c r="Y46" s="44" t="str">
        <f>+LOOKUP(B46,COD_FIN!$C$9:$C$69,COD_FIN!$B$9:$B$69)</f>
        <v>HEP</v>
      </c>
      <c r="Z46" s="77">
        <f t="shared" si="5"/>
        <v>47.172002400000082</v>
      </c>
      <c r="AA46" s="180"/>
    </row>
    <row r="47" spans="1:27" x14ac:dyDescent="0.3">
      <c r="A47" s="33">
        <f t="shared" si="6"/>
        <v>37</v>
      </c>
      <c r="B47" s="90">
        <v>2120004</v>
      </c>
      <c r="C47" s="83">
        <v>90529</v>
      </c>
      <c r="D47" s="42" t="s">
        <v>441</v>
      </c>
      <c r="E47" s="89">
        <v>41306</v>
      </c>
      <c r="F47" s="88">
        <v>44409</v>
      </c>
      <c r="G47" s="79">
        <v>274</v>
      </c>
      <c r="H47" s="80">
        <v>-173.48500000000001</v>
      </c>
      <c r="I47" s="80">
        <v>63.8</v>
      </c>
      <c r="J47" s="79">
        <v>7</v>
      </c>
      <c r="K47" s="77">
        <v>2.21</v>
      </c>
      <c r="L47" s="78">
        <v>38.520000000000003</v>
      </c>
      <c r="M47" s="77">
        <v>-1.19</v>
      </c>
      <c r="N47" s="78">
        <v>33.479999999999997</v>
      </c>
      <c r="O47" s="36">
        <v>-3.9950000000000001</v>
      </c>
      <c r="P47" s="78">
        <v>31.05</v>
      </c>
      <c r="Q47" s="87">
        <v>-0.1615</v>
      </c>
      <c r="R47" s="78">
        <v>42</v>
      </c>
      <c r="S47" s="36">
        <v>-4.93</v>
      </c>
      <c r="T47" s="78">
        <v>39.6</v>
      </c>
      <c r="U47" s="77">
        <v>-1.35</v>
      </c>
      <c r="V47" s="76">
        <v>31.096</v>
      </c>
      <c r="W47" s="171">
        <v>44.8</v>
      </c>
      <c r="X47" s="33">
        <v>2740</v>
      </c>
      <c r="Y47" s="44" t="str">
        <f>+LOOKUP(B47,COD_FIN!$C$9:$C$69,COD_FIN!$B$9:$B$69)</f>
        <v>HTF</v>
      </c>
      <c r="Z47" s="77">
        <f t="shared" si="5"/>
        <v>44.791693200000005</v>
      </c>
      <c r="AA47" s="180"/>
    </row>
    <row r="48" spans="1:27" x14ac:dyDescent="0.3">
      <c r="A48" s="33">
        <f t="shared" si="6"/>
        <v>38</v>
      </c>
      <c r="B48" s="90">
        <v>110001</v>
      </c>
      <c r="C48" s="83">
        <v>97604</v>
      </c>
      <c r="D48" s="42" t="s">
        <v>437</v>
      </c>
      <c r="E48" s="89">
        <v>42064</v>
      </c>
      <c r="F48" s="88">
        <v>44409</v>
      </c>
      <c r="G48" s="79">
        <v>215</v>
      </c>
      <c r="H48" s="80">
        <v>70.72</v>
      </c>
      <c r="I48" s="80">
        <v>54.034999999999997</v>
      </c>
      <c r="J48" s="79">
        <v>5</v>
      </c>
      <c r="K48" s="77">
        <v>9.86</v>
      </c>
      <c r="L48" s="78">
        <v>37.664000000000001</v>
      </c>
      <c r="M48" s="77">
        <v>3.9950000000000001</v>
      </c>
      <c r="N48" s="78">
        <v>31.591999999999999</v>
      </c>
      <c r="O48" s="36">
        <v>13.515000000000001</v>
      </c>
      <c r="P48" s="78">
        <v>28.687999999999999</v>
      </c>
      <c r="Q48" s="87">
        <v>-0.14249999999999999</v>
      </c>
      <c r="R48" s="78">
        <v>35.4</v>
      </c>
      <c r="S48" s="36">
        <v>2.8050000000000002</v>
      </c>
      <c r="T48" s="78">
        <v>29.5</v>
      </c>
      <c r="U48" s="77">
        <v>-9.5399999999999991</v>
      </c>
      <c r="V48" s="76">
        <v>20.399999999999999</v>
      </c>
      <c r="W48" s="171">
        <v>42.7</v>
      </c>
      <c r="X48" s="33">
        <v>2329</v>
      </c>
      <c r="Y48" s="44" t="str">
        <f>+LOOKUP(B48,COD_FIN!$C$9:$C$69,COD_FIN!$B$9:$B$69)</f>
        <v>HEP</v>
      </c>
      <c r="Z48" s="77">
        <f t="shared" si="5"/>
        <v>42.665417999999995</v>
      </c>
      <c r="AA48" s="180"/>
    </row>
    <row r="49" spans="1:27" x14ac:dyDescent="0.3">
      <c r="A49" s="33">
        <f t="shared" si="6"/>
        <v>39</v>
      </c>
      <c r="B49" s="90">
        <v>110001</v>
      </c>
      <c r="C49" s="83">
        <v>97600</v>
      </c>
      <c r="D49" s="42" t="s">
        <v>437</v>
      </c>
      <c r="E49" s="89">
        <v>42064</v>
      </c>
      <c r="F49" s="88">
        <v>44256</v>
      </c>
      <c r="G49" s="79">
        <v>278</v>
      </c>
      <c r="H49" s="80">
        <v>78.454999999999998</v>
      </c>
      <c r="I49" s="80">
        <v>56.286000000000001</v>
      </c>
      <c r="J49" s="79">
        <v>5</v>
      </c>
      <c r="K49" s="77">
        <v>5.8650000000000002</v>
      </c>
      <c r="L49" s="78">
        <v>41.968000000000004</v>
      </c>
      <c r="M49" s="77">
        <v>3.4849999999999999</v>
      </c>
      <c r="N49" s="78">
        <v>35.088000000000001</v>
      </c>
      <c r="O49" s="36">
        <v>11.305</v>
      </c>
      <c r="P49" s="78">
        <v>31.734000000000002</v>
      </c>
      <c r="Q49" s="87">
        <v>-0.1235</v>
      </c>
      <c r="R49" s="78">
        <v>34.9</v>
      </c>
      <c r="S49" s="36">
        <v>0.42499999999999999</v>
      </c>
      <c r="T49" s="78">
        <v>30.9</v>
      </c>
      <c r="U49" s="77">
        <v>-5.94</v>
      </c>
      <c r="V49" s="76">
        <v>20.123100000000001</v>
      </c>
      <c r="W49" s="171">
        <v>42.2</v>
      </c>
      <c r="X49" s="33">
        <v>2325</v>
      </c>
      <c r="Y49" s="44" t="str">
        <f>+LOOKUP(B49,COD_FIN!$C$9:$C$69,COD_FIN!$B$9:$B$69)</f>
        <v>HEP</v>
      </c>
      <c r="Z49" s="77">
        <f t="shared" si="5"/>
        <v>42.180004800000006</v>
      </c>
      <c r="AA49" s="180"/>
    </row>
    <row r="50" spans="1:27" x14ac:dyDescent="0.3">
      <c r="A50" s="33">
        <f t="shared" si="6"/>
        <v>40</v>
      </c>
      <c r="B50" s="90">
        <v>1960040</v>
      </c>
      <c r="C50" s="83">
        <v>93546</v>
      </c>
      <c r="D50" s="42" t="s">
        <v>356</v>
      </c>
      <c r="E50" s="89">
        <v>41699</v>
      </c>
      <c r="F50" s="88">
        <v>44287</v>
      </c>
      <c r="G50" s="79">
        <v>305</v>
      </c>
      <c r="H50" s="80">
        <v>106.33499999999999</v>
      </c>
      <c r="I50" s="80">
        <v>63.47</v>
      </c>
      <c r="J50" s="79">
        <v>6</v>
      </c>
      <c r="K50" s="77">
        <v>5.6950000000000003</v>
      </c>
      <c r="L50" s="78">
        <v>42.542999999999999</v>
      </c>
      <c r="M50" s="77">
        <v>2.8050000000000002</v>
      </c>
      <c r="N50" s="78">
        <v>35.756999999999998</v>
      </c>
      <c r="O50" s="36">
        <v>8.5</v>
      </c>
      <c r="P50" s="78">
        <v>32.625</v>
      </c>
      <c r="Q50" s="87">
        <v>-5.7000000000000002E-2</v>
      </c>
      <c r="R50" s="78">
        <v>42.9</v>
      </c>
      <c r="S50" s="36">
        <v>-2.9750000000000001</v>
      </c>
      <c r="T50" s="78">
        <v>35.4</v>
      </c>
      <c r="U50" s="77">
        <v>-6.48</v>
      </c>
      <c r="V50" s="76">
        <v>25.750800000000002</v>
      </c>
      <c r="W50" s="171">
        <v>41.3</v>
      </c>
      <c r="X50" s="33">
        <v>604</v>
      </c>
      <c r="Y50" s="44" t="str">
        <f>+LOOKUP(B50,COD_FIN!$C$9:$C$69,COD_FIN!$B$9:$B$69)</f>
        <v>CVM</v>
      </c>
      <c r="Z50" s="77">
        <f t="shared" si="5"/>
        <v>41.286477600000012</v>
      </c>
      <c r="AA50" s="180"/>
    </row>
    <row r="51" spans="1:27" x14ac:dyDescent="0.3">
      <c r="A51" s="33">
        <f t="shared" si="6"/>
        <v>41</v>
      </c>
      <c r="B51" s="90">
        <v>106050001</v>
      </c>
      <c r="C51" s="83">
        <v>78117</v>
      </c>
      <c r="D51" s="42" t="s">
        <v>377</v>
      </c>
      <c r="E51" s="89">
        <v>40269</v>
      </c>
      <c r="F51" s="88">
        <v>44317</v>
      </c>
      <c r="G51" s="79">
        <v>305</v>
      </c>
      <c r="H51" s="80">
        <v>158.78</v>
      </c>
      <c r="I51" s="80">
        <v>57.267000000000003</v>
      </c>
      <c r="J51" s="79">
        <v>10</v>
      </c>
      <c r="K51" s="77">
        <v>0.42499999999999999</v>
      </c>
      <c r="L51" s="78">
        <v>44.548000000000002</v>
      </c>
      <c r="M51" s="77">
        <v>2.125</v>
      </c>
      <c r="N51" s="78">
        <v>38.786000000000001</v>
      </c>
      <c r="O51" s="36">
        <v>2.5499999999999998</v>
      </c>
      <c r="P51" s="78">
        <v>36.119999999999997</v>
      </c>
      <c r="Q51" s="87">
        <v>-8.5500000000000007E-2</v>
      </c>
      <c r="R51" s="78">
        <v>45.1</v>
      </c>
      <c r="S51" s="36">
        <v>-3.3149999999999999</v>
      </c>
      <c r="T51" s="78">
        <v>40.700000000000003</v>
      </c>
      <c r="U51" s="77">
        <v>-0.63</v>
      </c>
      <c r="V51" s="76">
        <v>32.472000000000001</v>
      </c>
      <c r="W51" s="171">
        <v>38.200000000000003</v>
      </c>
      <c r="X51" s="33">
        <v>413</v>
      </c>
      <c r="Y51" s="44" t="str">
        <f>+LOOKUP(B51,COD_FIN!$C$9:$C$69,COD_FIN!$B$9:$B$69)</f>
        <v>EZJ</v>
      </c>
      <c r="Z51" s="77">
        <f t="shared" si="5"/>
        <v>38.2229964</v>
      </c>
      <c r="AA51" s="180"/>
    </row>
    <row r="52" spans="1:27" x14ac:dyDescent="0.3">
      <c r="A52" s="33">
        <f t="shared" si="6"/>
        <v>42</v>
      </c>
      <c r="B52" s="90">
        <v>550003</v>
      </c>
      <c r="C52" s="83">
        <v>102769</v>
      </c>
      <c r="D52" s="42" t="s">
        <v>416</v>
      </c>
      <c r="E52" s="89">
        <v>42370</v>
      </c>
      <c r="F52" s="88">
        <v>44562</v>
      </c>
      <c r="G52" s="79">
        <v>160</v>
      </c>
      <c r="H52" s="80">
        <v>133.11000000000001</v>
      </c>
      <c r="I52" s="80">
        <v>49.006</v>
      </c>
      <c r="J52" s="79">
        <v>5</v>
      </c>
      <c r="K52" s="77">
        <v>5.61</v>
      </c>
      <c r="L52" s="78">
        <v>27.524999999999999</v>
      </c>
      <c r="M52" s="77">
        <v>3.3149999999999999</v>
      </c>
      <c r="N52" s="78">
        <v>22.425000000000001</v>
      </c>
      <c r="O52" s="36">
        <v>8.5</v>
      </c>
      <c r="P52" s="78">
        <v>20.024999999999999</v>
      </c>
      <c r="Q52" s="87">
        <v>-9.5000000000000001E-2</v>
      </c>
      <c r="R52" s="78">
        <v>36.5</v>
      </c>
      <c r="S52" s="36">
        <v>-3.4</v>
      </c>
      <c r="T52" s="78">
        <v>25</v>
      </c>
      <c r="U52" s="77">
        <v>-7.65</v>
      </c>
      <c r="V52" s="76">
        <v>15.76</v>
      </c>
      <c r="W52" s="171">
        <v>31.9</v>
      </c>
      <c r="X52" s="33">
        <v>949</v>
      </c>
      <c r="Y52" s="44" t="str">
        <f>+LOOKUP(B52,COD_FIN!$C$9:$C$69,COD_FIN!$B$9:$B$69)</f>
        <v>HLP</v>
      </c>
      <c r="Z52" s="77">
        <f t="shared" ref="Z52:Z55" si="7">+(4.152*K52+3.382*M52-0.015*H52-1.743*S52+3.977*U52-9.068*Q52)*3.6</f>
        <v>31.935636000000013</v>
      </c>
      <c r="AA52" s="180"/>
    </row>
    <row r="53" spans="1:27" x14ac:dyDescent="0.3">
      <c r="A53" s="33">
        <f t="shared" si="6"/>
        <v>43</v>
      </c>
      <c r="B53" s="90">
        <v>110001</v>
      </c>
      <c r="C53" s="83">
        <v>98218</v>
      </c>
      <c r="D53" s="42" t="s">
        <v>437</v>
      </c>
      <c r="E53" s="89">
        <v>42156</v>
      </c>
      <c r="F53" s="88">
        <v>44228</v>
      </c>
      <c r="G53" s="79">
        <v>303</v>
      </c>
      <c r="H53" s="80">
        <v>311.185</v>
      </c>
      <c r="I53" s="80">
        <v>54.677</v>
      </c>
      <c r="J53" s="79">
        <v>3</v>
      </c>
      <c r="K53" s="77">
        <v>4.165</v>
      </c>
      <c r="L53" s="78">
        <v>37.92</v>
      </c>
      <c r="M53" s="77">
        <v>7.7350000000000003</v>
      </c>
      <c r="N53" s="78">
        <v>36.270000000000003</v>
      </c>
      <c r="O53" s="36">
        <v>19.21</v>
      </c>
      <c r="P53" s="78">
        <v>32.94</v>
      </c>
      <c r="Q53" s="87">
        <v>-0.26600000000000001</v>
      </c>
      <c r="R53" s="78">
        <v>37.200000000000003</v>
      </c>
      <c r="S53" s="36">
        <v>2.2949999999999999</v>
      </c>
      <c r="T53" s="78">
        <v>29.4</v>
      </c>
      <c r="U53" s="77">
        <v>-7.38</v>
      </c>
      <c r="V53" s="76">
        <v>17.088000000000001</v>
      </c>
      <c r="W53" s="171">
        <v>28.2</v>
      </c>
      <c r="X53" s="33">
        <v>2366</v>
      </c>
      <c r="Y53" s="44" t="str">
        <f>+LOOKUP(B53,COD_FIN!$C$9:$C$69,COD_FIN!$B$9:$B$69)</f>
        <v>HEP</v>
      </c>
      <c r="Z53" s="77">
        <f t="shared" si="7"/>
        <v>28.248184799999997</v>
      </c>
      <c r="AA53" s="180"/>
    </row>
    <row r="54" spans="1:27" x14ac:dyDescent="0.3">
      <c r="A54" s="33">
        <f t="shared" si="6"/>
        <v>44</v>
      </c>
      <c r="B54" s="90">
        <v>550003</v>
      </c>
      <c r="C54" s="83">
        <v>102786</v>
      </c>
      <c r="D54" s="42" t="s">
        <v>281</v>
      </c>
      <c r="E54" s="89">
        <v>42401</v>
      </c>
      <c r="F54" s="88">
        <v>44621</v>
      </c>
      <c r="G54" s="79">
        <v>99</v>
      </c>
      <c r="H54" s="80">
        <v>-30.344999999999999</v>
      </c>
      <c r="I54" s="80">
        <v>55.744</v>
      </c>
      <c r="J54" s="79">
        <v>5</v>
      </c>
      <c r="K54" s="77">
        <v>7.31</v>
      </c>
      <c r="L54" s="78">
        <v>34</v>
      </c>
      <c r="M54" s="77">
        <v>2.04</v>
      </c>
      <c r="N54" s="78">
        <v>30.64</v>
      </c>
      <c r="O54" s="36">
        <v>5.3550000000000004</v>
      </c>
      <c r="P54" s="78">
        <v>28.96</v>
      </c>
      <c r="Q54" s="87">
        <v>-9.5000000000000001E-2</v>
      </c>
      <c r="R54" s="78">
        <v>45</v>
      </c>
      <c r="S54" s="36">
        <v>-0.59499999999999997</v>
      </c>
      <c r="T54" s="78">
        <v>36.283999999999999</v>
      </c>
      <c r="U54" s="77">
        <v>-8.1</v>
      </c>
      <c r="V54" s="76">
        <v>27.52</v>
      </c>
      <c r="W54" s="171">
        <v>26.6</v>
      </c>
      <c r="X54" s="33">
        <v>959</v>
      </c>
      <c r="Y54" s="44" t="str">
        <f>+LOOKUP(B54,COD_FIN!$C$9:$C$69,COD_FIN!$B$9:$B$69)</f>
        <v>HLP</v>
      </c>
      <c r="Z54" s="77">
        <f t="shared" si="7"/>
        <v>26.605511999999994</v>
      </c>
      <c r="AA54" s="180"/>
    </row>
    <row r="55" spans="1:27" x14ac:dyDescent="0.3">
      <c r="A55" s="33">
        <f t="shared" si="6"/>
        <v>45</v>
      </c>
      <c r="B55" s="90">
        <v>110001</v>
      </c>
      <c r="C55" s="83">
        <v>96029</v>
      </c>
      <c r="D55" s="42" t="s">
        <v>313</v>
      </c>
      <c r="E55" s="89">
        <v>41883</v>
      </c>
      <c r="F55" s="88">
        <v>44562</v>
      </c>
      <c r="G55" s="79">
        <v>85</v>
      </c>
      <c r="H55" s="80">
        <v>44.37</v>
      </c>
      <c r="I55" s="80">
        <v>59.301000000000002</v>
      </c>
      <c r="J55" s="79">
        <v>7</v>
      </c>
      <c r="K55" s="77">
        <v>4.76</v>
      </c>
      <c r="L55" s="78">
        <v>47.704000000000001</v>
      </c>
      <c r="M55" s="77">
        <v>5.1849999999999996</v>
      </c>
      <c r="N55" s="78">
        <v>37.908000000000001</v>
      </c>
      <c r="O55" s="36">
        <v>9.01</v>
      </c>
      <c r="P55" s="78">
        <v>35.256</v>
      </c>
      <c r="Q55" s="87">
        <v>-0.19</v>
      </c>
      <c r="R55" s="78">
        <v>47.6</v>
      </c>
      <c r="S55" s="36">
        <v>-2.4649999999999999</v>
      </c>
      <c r="T55" s="78">
        <v>42.1</v>
      </c>
      <c r="U55" s="77">
        <v>-8.91</v>
      </c>
      <c r="V55" s="76">
        <v>32.752000000000002</v>
      </c>
      <c r="W55" s="171">
        <v>26</v>
      </c>
      <c r="X55" s="33">
        <v>2289</v>
      </c>
      <c r="Y55" s="44" t="str">
        <f>+LOOKUP(B55,COD_FIN!$C$9:$C$69,COD_FIN!$B$9:$B$69)</f>
        <v>HEP</v>
      </c>
      <c r="Z55" s="77">
        <f t="shared" si="7"/>
        <v>25.984745999999991</v>
      </c>
      <c r="AA55" s="180"/>
    </row>
    <row r="56" spans="1:27" x14ac:dyDescent="0.3">
      <c r="A56" s="33">
        <f t="shared" si="6"/>
        <v>46</v>
      </c>
      <c r="B56" s="90">
        <v>101440001</v>
      </c>
      <c r="C56" s="83">
        <v>90963</v>
      </c>
      <c r="D56" s="42" t="s">
        <v>388</v>
      </c>
      <c r="E56" s="89">
        <v>41426</v>
      </c>
      <c r="F56" s="88">
        <v>44713</v>
      </c>
      <c r="G56" s="79">
        <v>45</v>
      </c>
      <c r="H56" s="80">
        <v>-198.9</v>
      </c>
      <c r="I56" s="80">
        <v>58.956000000000003</v>
      </c>
      <c r="J56" s="79">
        <v>8</v>
      </c>
      <c r="K56" s="77">
        <v>5.8650000000000002</v>
      </c>
      <c r="L56" s="78">
        <v>33.811999999999998</v>
      </c>
      <c r="M56" s="77">
        <v>-0.34</v>
      </c>
      <c r="N56" s="78">
        <v>34.594999999999999</v>
      </c>
      <c r="O56" s="36">
        <v>-5.44</v>
      </c>
      <c r="P56" s="78">
        <v>31.45</v>
      </c>
      <c r="Q56" s="87">
        <v>-0.14249999999999999</v>
      </c>
      <c r="R56" s="78">
        <v>47.8</v>
      </c>
      <c r="S56" s="36">
        <v>-1.87</v>
      </c>
      <c r="T56" s="78">
        <v>34.686</v>
      </c>
      <c r="U56" s="77">
        <v>-6.21</v>
      </c>
      <c r="V56" s="76">
        <v>28.992000000000001</v>
      </c>
      <c r="W56" s="171">
        <v>21.7</v>
      </c>
      <c r="X56" s="33">
        <v>520</v>
      </c>
      <c r="Y56" s="44" t="str">
        <f>+LOOKUP(B56,COD_FIN!$C$9:$C$69,COD_FIN!$B$9:$B$69)</f>
        <v>ARM</v>
      </c>
      <c r="Z56" s="77">
        <f t="shared" ref="Z56:Z60" si="8">+(4.152*K56+3.382*M56-0.015*H56-1.743*S56+3.977*U56-9.068*Q56)*3.6</f>
        <v>21.742308000000005</v>
      </c>
      <c r="AA56" s="180"/>
    </row>
    <row r="57" spans="1:27" x14ac:dyDescent="0.3">
      <c r="A57" s="33">
        <f t="shared" si="6"/>
        <v>47</v>
      </c>
      <c r="B57" s="90">
        <v>106050001</v>
      </c>
      <c r="C57" s="83">
        <v>83533</v>
      </c>
      <c r="D57" s="42" t="s">
        <v>354</v>
      </c>
      <c r="E57" s="89">
        <v>40848</v>
      </c>
      <c r="F57" s="88">
        <v>44409</v>
      </c>
      <c r="G57" s="79">
        <v>264</v>
      </c>
      <c r="H57" s="80">
        <v>62.984999999999999</v>
      </c>
      <c r="I57" s="80">
        <v>58.588000000000001</v>
      </c>
      <c r="J57" s="79">
        <v>8</v>
      </c>
      <c r="K57" s="77">
        <v>4.93</v>
      </c>
      <c r="L57" s="78">
        <v>41.67</v>
      </c>
      <c r="M57" s="77">
        <v>3.23</v>
      </c>
      <c r="N57" s="78">
        <v>36.99</v>
      </c>
      <c r="O57" s="36">
        <v>5.0149999999999997</v>
      </c>
      <c r="P57" s="78">
        <v>34.65</v>
      </c>
      <c r="Q57" s="87">
        <v>-0.22800000000000001</v>
      </c>
      <c r="R57" s="78">
        <v>46.9</v>
      </c>
      <c r="S57" s="36">
        <v>-1.615</v>
      </c>
      <c r="T57" s="78">
        <v>42.6</v>
      </c>
      <c r="U57" s="77">
        <v>-7.47</v>
      </c>
      <c r="V57" s="76">
        <v>32.877899999999997</v>
      </c>
      <c r="W57" s="171">
        <v>20.2</v>
      </c>
      <c r="X57" s="33">
        <v>489</v>
      </c>
      <c r="Y57" s="44" t="str">
        <f>+LOOKUP(B57,COD_FIN!$C$9:$C$69,COD_FIN!$B$9:$B$69)</f>
        <v>EZJ</v>
      </c>
      <c r="Z57" s="77">
        <f t="shared" si="8"/>
        <v>20.241734400000009</v>
      </c>
      <c r="AA57" s="180"/>
    </row>
    <row r="58" spans="1:27" x14ac:dyDescent="0.3">
      <c r="A58" s="33">
        <f t="shared" si="6"/>
        <v>48</v>
      </c>
      <c r="B58" s="90">
        <v>110001</v>
      </c>
      <c r="C58" s="83">
        <v>99492</v>
      </c>
      <c r="D58" s="42" t="s">
        <v>438</v>
      </c>
      <c r="E58" s="89">
        <v>42309</v>
      </c>
      <c r="F58" s="88">
        <v>44501</v>
      </c>
      <c r="G58" s="79">
        <v>141</v>
      </c>
      <c r="H58" s="80">
        <v>-51.51</v>
      </c>
      <c r="I58" s="80">
        <v>53.652000000000001</v>
      </c>
      <c r="J58" s="79">
        <v>5</v>
      </c>
      <c r="K58" s="77">
        <v>5.6950000000000003</v>
      </c>
      <c r="L58" s="78">
        <v>36.21</v>
      </c>
      <c r="M58" s="77">
        <v>4.5049999999999999</v>
      </c>
      <c r="N58" s="78">
        <v>32.22</v>
      </c>
      <c r="O58" s="36">
        <v>12.58</v>
      </c>
      <c r="P58" s="78">
        <v>29.16</v>
      </c>
      <c r="Q58" s="87">
        <v>-0.19950000000000001</v>
      </c>
      <c r="R58" s="78">
        <v>36.200000000000003</v>
      </c>
      <c r="S58" s="36">
        <v>-2.21</v>
      </c>
      <c r="T58" s="78">
        <v>32.5</v>
      </c>
      <c r="U58" s="77">
        <v>-9.99</v>
      </c>
      <c r="V58" s="76">
        <v>22</v>
      </c>
      <c r="W58" s="171">
        <v>20.100000000000001</v>
      </c>
      <c r="X58" s="33">
        <v>2427</v>
      </c>
      <c r="Y58" s="44" t="str">
        <f>+LOOKUP(B58,COD_FIN!$C$9:$C$69,COD_FIN!$B$9:$B$69)</f>
        <v>HEP</v>
      </c>
      <c r="Z58" s="77">
        <f t="shared" si="8"/>
        <v>20.106237600000011</v>
      </c>
      <c r="AA58" s="180"/>
    </row>
    <row r="59" spans="1:27" x14ac:dyDescent="0.3">
      <c r="A59" s="33">
        <f t="shared" si="6"/>
        <v>49</v>
      </c>
      <c r="B59" s="90">
        <v>110001</v>
      </c>
      <c r="C59" s="83">
        <v>95992</v>
      </c>
      <c r="D59" s="42" t="s">
        <v>314</v>
      </c>
      <c r="E59" s="89">
        <v>41730</v>
      </c>
      <c r="F59" s="88">
        <v>44317</v>
      </c>
      <c r="G59" s="79">
        <v>305</v>
      </c>
      <c r="H59" s="80">
        <v>79.644999999999996</v>
      </c>
      <c r="I59" s="80">
        <v>58.936</v>
      </c>
      <c r="J59" s="79">
        <v>6</v>
      </c>
      <c r="K59" s="77">
        <v>5.3550000000000004</v>
      </c>
      <c r="L59" s="78">
        <v>43.688000000000002</v>
      </c>
      <c r="M59" s="77">
        <v>2.2949999999999999</v>
      </c>
      <c r="N59" s="78">
        <v>38.674999999999997</v>
      </c>
      <c r="O59" s="36">
        <v>10.795</v>
      </c>
      <c r="P59" s="78">
        <v>35.869999999999997</v>
      </c>
      <c r="Q59" s="87">
        <v>-0.13300000000000001</v>
      </c>
      <c r="R59" s="78">
        <v>44.1</v>
      </c>
      <c r="S59" s="36">
        <v>-1.9550000000000001</v>
      </c>
      <c r="T59" s="78">
        <v>39.700000000000003</v>
      </c>
      <c r="U59" s="77">
        <v>-7.11</v>
      </c>
      <c r="V59" s="76">
        <v>30.536999999999999</v>
      </c>
      <c r="W59" s="171">
        <v>18.5</v>
      </c>
      <c r="X59" s="33">
        <v>2245</v>
      </c>
      <c r="Y59" s="44" t="str">
        <f>+LOOKUP(B59,COD_FIN!$C$9:$C$69,COD_FIN!$B$9:$B$69)</f>
        <v>HEP</v>
      </c>
      <c r="Z59" s="77">
        <f t="shared" si="8"/>
        <v>18.497210400000025</v>
      </c>
      <c r="AA59" s="180"/>
    </row>
    <row r="60" spans="1:27" x14ac:dyDescent="0.3">
      <c r="A60" s="33">
        <f t="shared" si="6"/>
        <v>50</v>
      </c>
      <c r="B60" s="90">
        <v>1200002</v>
      </c>
      <c r="C60" s="83">
        <v>113323</v>
      </c>
      <c r="D60" s="42" t="s">
        <v>354</v>
      </c>
      <c r="E60" s="89">
        <v>42795</v>
      </c>
      <c r="F60" s="88">
        <v>44652</v>
      </c>
      <c r="G60" s="79">
        <v>129</v>
      </c>
      <c r="H60" s="80">
        <v>156.4</v>
      </c>
      <c r="I60" s="80">
        <v>57.018000000000001</v>
      </c>
      <c r="J60" s="79">
        <v>4</v>
      </c>
      <c r="K60" s="77">
        <v>7.5650000000000004</v>
      </c>
      <c r="L60" s="78">
        <v>43.253999999999998</v>
      </c>
      <c r="M60" s="77">
        <v>4.93</v>
      </c>
      <c r="N60" s="78">
        <v>40.32</v>
      </c>
      <c r="O60" s="36">
        <v>11.475</v>
      </c>
      <c r="P60" s="78">
        <v>37.631999999999998</v>
      </c>
      <c r="Q60" s="87">
        <v>-0.23749999999999999</v>
      </c>
      <c r="R60" s="78">
        <v>49.3</v>
      </c>
      <c r="S60" s="36">
        <v>-1.7849999999999999</v>
      </c>
      <c r="T60" s="78">
        <v>39.1</v>
      </c>
      <c r="U60" s="77">
        <v>-11.97</v>
      </c>
      <c r="V60" s="76">
        <v>25.702000000000002</v>
      </c>
      <c r="W60" s="171">
        <v>12.2</v>
      </c>
      <c r="X60" s="33">
        <v>282</v>
      </c>
      <c r="Y60" s="44" t="str">
        <f>+LOOKUP(B60,COD_FIN!$C$9:$C$69,COD_FIN!$B$9:$B$69)</f>
        <v>HRV</v>
      </c>
      <c r="Z60" s="77">
        <f t="shared" si="8"/>
        <v>12.230477999999994</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v9ZpiDEMazXIwRN6PM//dRNHaG31rYjEc8OKjxG/cJiVdhoVX2yB1xa5MNfWWa6Q2QNHX2p50S6gB5Mqikcb0w==" saltValue="4U2h+RDKNNqh6ns39FkXpw=="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P90"/>
  <sheetViews>
    <sheetView zoomScale="90" zoomScaleNormal="90" workbookViewId="0">
      <pane ySplit="8" topLeftCell="A9" activePane="bottomLeft" state="frozen"/>
      <selection activeCell="B1" sqref="B1"/>
      <selection pane="bottomLeft" activeCell="R4" sqref="R4"/>
    </sheetView>
  </sheetViews>
  <sheetFormatPr baseColWidth="10" defaultRowHeight="13.5" x14ac:dyDescent="0.3"/>
  <cols>
    <col min="1" max="3" width="10.7109375" style="31" hidden="1" customWidth="1"/>
    <col min="4" max="4" width="28.42578125" style="31" hidden="1" customWidth="1"/>
    <col min="5" max="5" width="24.5703125" style="31" hidden="1" customWidth="1"/>
    <col min="6" max="7" width="10.7109375" style="31" hidden="1" customWidth="1"/>
    <col min="8" max="8" width="4.85546875" style="188" hidden="1" customWidth="1"/>
    <col min="9" max="10" width="10.7109375" style="117" hidden="1" customWidth="1"/>
    <col min="11" max="11" width="10.7109375" style="118" hidden="1" customWidth="1"/>
    <col min="12" max="13" width="10.7109375" style="32" hidden="1" customWidth="1"/>
    <col min="14" max="14" width="10.7109375" style="118" hidden="1" customWidth="1"/>
    <col min="15" max="15" width="10.7109375" style="32" hidden="1" customWidth="1"/>
    <col min="16" max="16" width="10.7109375" style="31" hidden="1" customWidth="1"/>
    <col min="17" max="17" width="10.7109375" style="31" customWidth="1"/>
    <col min="18" max="18" width="28.28515625" style="31" customWidth="1"/>
    <col min="19" max="19" width="6.85546875" style="31" customWidth="1"/>
    <col min="20" max="25" width="11.42578125" style="31" customWidth="1"/>
    <col min="26" max="16384" width="11.42578125" style="31"/>
  </cols>
  <sheetData>
    <row r="3" spans="1:15" ht="14.25" customHeight="1" x14ac:dyDescent="0.3"/>
    <row r="4" spans="1:15" ht="20.100000000000001" customHeight="1" x14ac:dyDescent="0.3"/>
    <row r="5" spans="1:15" x14ac:dyDescent="0.3">
      <c r="B5" s="187"/>
      <c r="C5" s="187"/>
    </row>
    <row r="6" spans="1:15" ht="15" customHeight="1" x14ac:dyDescent="0.3">
      <c r="B6" s="187"/>
      <c r="C6" s="187"/>
    </row>
    <row r="7" spans="1:15" ht="15" customHeight="1" x14ac:dyDescent="0.3">
      <c r="A7" s="270" t="s">
        <v>389</v>
      </c>
      <c r="B7" s="27"/>
      <c r="C7" s="27"/>
      <c r="D7" s="27"/>
      <c r="E7" s="27"/>
      <c r="F7" s="27"/>
      <c r="G7" s="27"/>
      <c r="H7" s="189"/>
      <c r="I7" s="299" t="s">
        <v>225</v>
      </c>
      <c r="J7" s="300"/>
      <c r="K7" s="301"/>
      <c r="L7" s="302" t="s">
        <v>226</v>
      </c>
      <c r="M7" s="303"/>
      <c r="N7" s="303"/>
    </row>
    <row r="8" spans="1:15" s="112" customFormat="1" ht="15" customHeight="1" x14ac:dyDescent="0.3">
      <c r="B8" s="112" t="s">
        <v>224</v>
      </c>
      <c r="C8" s="112" t="s">
        <v>59</v>
      </c>
      <c r="D8" s="113" t="s">
        <v>41</v>
      </c>
      <c r="E8" s="113" t="s">
        <v>58</v>
      </c>
      <c r="F8" s="112" t="s">
        <v>222</v>
      </c>
      <c r="G8" s="112" t="s">
        <v>223</v>
      </c>
      <c r="H8" s="190"/>
      <c r="I8" s="119" t="s">
        <v>62</v>
      </c>
      <c r="J8" s="119" t="s">
        <v>61</v>
      </c>
      <c r="K8" s="120" t="s">
        <v>101</v>
      </c>
      <c r="L8" s="121" t="s">
        <v>62</v>
      </c>
      <c r="M8" s="121" t="s">
        <v>61</v>
      </c>
      <c r="N8" s="120" t="s">
        <v>101</v>
      </c>
      <c r="O8" s="121" t="s">
        <v>284</v>
      </c>
    </row>
    <row r="9" spans="1:15" ht="15" hidden="1" customHeight="1" x14ac:dyDescent="0.3">
      <c r="B9" s="31" t="s">
        <v>279</v>
      </c>
      <c r="C9" s="114">
        <v>50001</v>
      </c>
      <c r="D9" s="260" t="s">
        <v>282</v>
      </c>
      <c r="E9" s="260" t="s">
        <v>283</v>
      </c>
      <c r="F9" s="31">
        <v>2021</v>
      </c>
      <c r="G9" s="31">
        <v>3</v>
      </c>
      <c r="I9" s="122">
        <f>+COUNTIF(PROD_Holstein!$L$11:$L$60,COD_FIN!B9)</f>
        <v>0</v>
      </c>
      <c r="J9" s="122">
        <f>+COUNTIF(MER_Holstein!$Y$11:$Y$60,COD_FIN!B9)</f>
        <v>0</v>
      </c>
      <c r="K9" s="118">
        <f t="shared" ref="K9" si="0">+I9+J9</f>
        <v>0</v>
      </c>
      <c r="L9" s="32">
        <f>+COUNTIF(PROD_Jersey!$M$11:$M$60,COD_FIN!B9)</f>
        <v>0</v>
      </c>
      <c r="M9" s="32">
        <f>+COUNTIF(MER_Jersey!$Y$11:$Y$60,COD_FIN!B9)</f>
        <v>0</v>
      </c>
      <c r="N9" s="118">
        <f>+L9+M9</f>
        <v>0</v>
      </c>
      <c r="O9" s="32">
        <f t="shared" ref="O9:O40" si="1">+SUM(I9:J9,L9:M9)</f>
        <v>0</v>
      </c>
    </row>
    <row r="10" spans="1:15" ht="15" hidden="1" customHeight="1" x14ac:dyDescent="0.3">
      <c r="A10" s="263"/>
      <c r="B10" s="31" t="s">
        <v>144</v>
      </c>
      <c r="C10" s="114">
        <v>80001</v>
      </c>
      <c r="D10" s="260" t="s">
        <v>145</v>
      </c>
      <c r="E10" s="260" t="s">
        <v>213</v>
      </c>
      <c r="F10" s="272">
        <v>2022</v>
      </c>
      <c r="G10" s="272">
        <v>8</v>
      </c>
      <c r="I10" s="122">
        <f>+COUNTIF(PROD_Holstein!$L$11:$L$60,COD_FIN!B10)</f>
        <v>0</v>
      </c>
      <c r="J10" s="122">
        <f>+COUNTIF(MER_Holstein!$Y$11:$Y$60,COD_FIN!B10)</f>
        <v>0</v>
      </c>
      <c r="K10" s="118">
        <f t="shared" ref="K10:K28" si="2">+I10+J10</f>
        <v>0</v>
      </c>
      <c r="L10" s="32">
        <f>+COUNTIF(PROD_Jersey!$M$11:$M$60,COD_FIN!B10)</f>
        <v>2</v>
      </c>
      <c r="M10" s="32">
        <f>+COUNTIF(MER_Jersey!$Y$11:$Y$60,COD_FIN!B10)</f>
        <v>0</v>
      </c>
      <c r="N10" s="118">
        <f t="shared" ref="N10:N19" si="3">+L10+M10</f>
        <v>2</v>
      </c>
      <c r="O10" s="32">
        <f t="shared" si="1"/>
        <v>2</v>
      </c>
    </row>
    <row r="11" spans="1:15" ht="15" hidden="1" customHeight="1" x14ac:dyDescent="0.3">
      <c r="A11" s="263"/>
      <c r="B11" s="31" t="s">
        <v>216</v>
      </c>
      <c r="C11" s="114">
        <v>110001</v>
      </c>
      <c r="D11" s="260" t="s">
        <v>185</v>
      </c>
      <c r="E11" s="260" t="s">
        <v>185</v>
      </c>
      <c r="F11" s="272">
        <v>2022</v>
      </c>
      <c r="G11" s="272">
        <v>4</v>
      </c>
      <c r="I11" s="122">
        <f>+COUNTIF(PROD_Holstein!$L$11:$L$60,COD_FIN!B11)</f>
        <v>0</v>
      </c>
      <c r="J11" s="122">
        <f>+COUNTIF(MER_Holstein!$Y$11:$Y$60,COD_FIN!B11)</f>
        <v>0</v>
      </c>
      <c r="K11" s="118">
        <f t="shared" si="2"/>
        <v>0</v>
      </c>
      <c r="L11" s="32">
        <f>+COUNTIF(PROD_Jersey!$M$11:$M$60,COD_FIN!B11)</f>
        <v>3</v>
      </c>
      <c r="M11" s="32">
        <f>+COUNTIF(MER_Jersey!$Y$11:$Y$60,COD_FIN!B11)</f>
        <v>20</v>
      </c>
      <c r="N11" s="118">
        <f t="shared" si="3"/>
        <v>23</v>
      </c>
      <c r="O11" s="32">
        <f t="shared" si="1"/>
        <v>23</v>
      </c>
    </row>
    <row r="12" spans="1:15" ht="15" hidden="1" customHeight="1" x14ac:dyDescent="0.3">
      <c r="A12" s="263"/>
      <c r="B12" s="31" t="s">
        <v>57</v>
      </c>
      <c r="C12" s="114">
        <v>180001</v>
      </c>
      <c r="D12" s="260" t="s">
        <v>192</v>
      </c>
      <c r="E12" s="260" t="s">
        <v>193</v>
      </c>
      <c r="F12" s="31">
        <v>2017</v>
      </c>
      <c r="G12" s="31">
        <v>3</v>
      </c>
      <c r="I12" s="122">
        <f>+COUNTIF(PROD_Holstein!$L$11:$L$60,COD_FIN!B12)</f>
        <v>0</v>
      </c>
      <c r="J12" s="122">
        <f>+COUNTIF(MER_Holstein!$Y$11:$Y$60,COD_FIN!B12)</f>
        <v>0</v>
      </c>
      <c r="K12" s="118">
        <f t="shared" si="2"/>
        <v>0</v>
      </c>
      <c r="L12" s="32">
        <f>+COUNTIF(PROD_Jersey!$M$11:$M$60,COD_FIN!B12)</f>
        <v>0</v>
      </c>
      <c r="M12" s="32">
        <f>+COUNTIF(MER_Jersey!$Y$11:$Y$60,COD_FIN!B12)</f>
        <v>0</v>
      </c>
      <c r="N12" s="118">
        <f t="shared" si="3"/>
        <v>0</v>
      </c>
      <c r="O12" s="32">
        <f t="shared" si="1"/>
        <v>0</v>
      </c>
    </row>
    <row r="13" spans="1:15" ht="15" hidden="1" customHeight="1" x14ac:dyDescent="0.3">
      <c r="A13" s="263"/>
      <c r="B13" s="31" t="s">
        <v>56</v>
      </c>
      <c r="C13" s="114">
        <v>190001</v>
      </c>
      <c r="D13" s="260" t="s">
        <v>196</v>
      </c>
      <c r="E13" s="260" t="s">
        <v>197</v>
      </c>
      <c r="F13" s="272">
        <v>2022</v>
      </c>
      <c r="G13" s="272">
        <v>8</v>
      </c>
      <c r="I13" s="122">
        <f>+COUNTIF(PROD_Holstein!$L$11:$L$60,COD_FIN!B13)</f>
        <v>0</v>
      </c>
      <c r="J13" s="122">
        <f>+COUNTIF(MER_Holstein!$Y$11:$Y$60,COD_FIN!B13)</f>
        <v>0</v>
      </c>
      <c r="K13" s="118">
        <f t="shared" si="2"/>
        <v>0</v>
      </c>
      <c r="L13" s="32">
        <f>+COUNTIF(PROD_Jersey!$M$11:$M$60,COD_FIN!B13)</f>
        <v>1</v>
      </c>
      <c r="M13" s="32">
        <f>+COUNTIF(MER_Jersey!$Y$11:$Y$60,COD_FIN!B13)</f>
        <v>8</v>
      </c>
      <c r="N13" s="118">
        <f t="shared" si="3"/>
        <v>9</v>
      </c>
      <c r="O13" s="32">
        <f t="shared" si="1"/>
        <v>9</v>
      </c>
    </row>
    <row r="14" spans="1:15" ht="15" hidden="1" customHeight="1" x14ac:dyDescent="0.3">
      <c r="A14" s="263"/>
      <c r="B14" s="31" t="s">
        <v>247</v>
      </c>
      <c r="C14" s="114">
        <v>410001</v>
      </c>
      <c r="D14" s="260" t="s">
        <v>304</v>
      </c>
      <c r="E14" s="260" t="s">
        <v>244</v>
      </c>
      <c r="F14" s="31">
        <v>2022</v>
      </c>
      <c r="G14" s="31">
        <v>7</v>
      </c>
      <c r="I14" s="122">
        <f>+COUNTIF(PROD_Holstein!$L$11:$L$60,COD_FIN!B14)</f>
        <v>0</v>
      </c>
      <c r="J14" s="122">
        <f>+COUNTIF(MER_Holstein!$Y$11:$Y$60,COD_FIN!B14)</f>
        <v>0</v>
      </c>
      <c r="K14" s="118">
        <f t="shared" si="2"/>
        <v>0</v>
      </c>
      <c r="L14" s="32">
        <f>+COUNTIF(PROD_Jersey!$M$11:$M$60,COD_FIN!B14)</f>
        <v>0</v>
      </c>
      <c r="M14" s="32">
        <f>+COUNTIF(MER_Jersey!$Y$11:$Y$60,COD_FIN!B14)</f>
        <v>0</v>
      </c>
      <c r="N14" s="118">
        <f t="shared" si="3"/>
        <v>0</v>
      </c>
      <c r="O14" s="32">
        <f t="shared" si="1"/>
        <v>0</v>
      </c>
    </row>
    <row r="15" spans="1:15" ht="15" hidden="1" customHeight="1" x14ac:dyDescent="0.3">
      <c r="A15" s="263"/>
      <c r="B15" s="31" t="s">
        <v>248</v>
      </c>
      <c r="C15" s="114">
        <v>460001</v>
      </c>
      <c r="D15" s="260" t="s">
        <v>245</v>
      </c>
      <c r="E15" s="260" t="s">
        <v>246</v>
      </c>
      <c r="F15" s="31">
        <v>2016</v>
      </c>
      <c r="G15" s="31">
        <v>4</v>
      </c>
      <c r="I15" s="122">
        <f>+COUNTIF(PROD_Holstein!$L$11:$L$60,COD_FIN!B15)</f>
        <v>0</v>
      </c>
      <c r="J15" s="122">
        <f>+COUNTIF(MER_Holstein!$Y$11:$Y$60,COD_FIN!B15)</f>
        <v>0</v>
      </c>
      <c r="K15" s="118">
        <f t="shared" si="2"/>
        <v>0</v>
      </c>
      <c r="L15" s="32">
        <f>+COUNTIF(PROD_Jersey!$M$11:$M$60,COD_FIN!B15)</f>
        <v>0</v>
      </c>
      <c r="M15" s="32">
        <f>+COUNTIF(MER_Jersey!$Y$11:$Y$60,COD_FIN!B15)</f>
        <v>0</v>
      </c>
      <c r="N15" s="118">
        <f t="shared" si="3"/>
        <v>0</v>
      </c>
      <c r="O15" s="32">
        <f t="shared" si="1"/>
        <v>0</v>
      </c>
    </row>
    <row r="16" spans="1:15" ht="15" hidden="1" customHeight="1" x14ac:dyDescent="0.3">
      <c r="A16" s="259"/>
      <c r="B16" s="31" t="s">
        <v>138</v>
      </c>
      <c r="C16" s="114">
        <v>490016</v>
      </c>
      <c r="D16" s="260" t="s">
        <v>211</v>
      </c>
      <c r="E16" s="260" t="s">
        <v>212</v>
      </c>
      <c r="F16" s="31">
        <v>2021</v>
      </c>
      <c r="G16" s="31">
        <v>6</v>
      </c>
      <c r="I16" s="122">
        <f>+COUNTIF(PROD_Holstein!$L$11:$L$60,COD_FIN!B16)</f>
        <v>0</v>
      </c>
      <c r="J16" s="122">
        <f>+COUNTIF(MER_Holstein!$Y$11:$Y$60,COD_FIN!B16)</f>
        <v>0</v>
      </c>
      <c r="K16" s="118">
        <f t="shared" si="2"/>
        <v>0</v>
      </c>
      <c r="L16" s="32">
        <f>+COUNTIF(PROD_Jersey!$M$11:$M$60,COD_FIN!B16)</f>
        <v>0</v>
      </c>
      <c r="M16" s="32">
        <f>+COUNTIF(MER_Jersey!$Y$11:$Y$60,COD_FIN!B16)</f>
        <v>0</v>
      </c>
      <c r="N16" s="118">
        <f t="shared" si="3"/>
        <v>0</v>
      </c>
      <c r="O16" s="32">
        <f t="shared" si="1"/>
        <v>0</v>
      </c>
    </row>
    <row r="17" spans="1:15" ht="15" hidden="1" customHeight="1" x14ac:dyDescent="0.3">
      <c r="A17" s="263"/>
      <c r="B17" s="31" t="s">
        <v>55</v>
      </c>
      <c r="C17" s="114">
        <v>540006</v>
      </c>
      <c r="D17" s="260" t="s">
        <v>181</v>
      </c>
      <c r="E17" s="260" t="s">
        <v>182</v>
      </c>
      <c r="F17" s="272">
        <v>2022</v>
      </c>
      <c r="G17" s="272">
        <v>8</v>
      </c>
      <c r="I17" s="122">
        <f>+COUNTIF(PROD_Holstein!$L$11:$L$60,COD_FIN!B17)</f>
        <v>3</v>
      </c>
      <c r="J17" s="122">
        <f>+COUNTIF(MER_Holstein!$Y$11:$Y$60,COD_FIN!B17)</f>
        <v>0</v>
      </c>
      <c r="K17" s="118">
        <f t="shared" si="2"/>
        <v>3</v>
      </c>
      <c r="L17" s="32">
        <f>+COUNTIF(PROD_Jersey!$M$11:$M$60,COD_FIN!B17)</f>
        <v>2</v>
      </c>
      <c r="M17" s="32">
        <f>+COUNTIF(MER_Jersey!$Y$11:$Y$60,COD_FIN!B17)</f>
        <v>0</v>
      </c>
      <c r="N17" s="118">
        <f t="shared" si="3"/>
        <v>2</v>
      </c>
      <c r="O17" s="32">
        <f t="shared" si="1"/>
        <v>5</v>
      </c>
    </row>
    <row r="18" spans="1:15" ht="15" hidden="1" customHeight="1" x14ac:dyDescent="0.3">
      <c r="A18" s="263"/>
      <c r="B18" s="31" t="s">
        <v>54</v>
      </c>
      <c r="C18" s="114">
        <v>550003</v>
      </c>
      <c r="D18" s="260" t="s">
        <v>305</v>
      </c>
      <c r="E18" s="260" t="s">
        <v>306</v>
      </c>
      <c r="F18" s="272">
        <v>2022</v>
      </c>
      <c r="G18" s="272">
        <v>7</v>
      </c>
      <c r="I18" s="122">
        <f>+COUNTIF(PROD_Holstein!$L$11:$L$60,COD_FIN!B18)</f>
        <v>11</v>
      </c>
      <c r="J18" s="122">
        <f>+COUNTIF(MER_Holstein!$Y$11:$Y$60,COD_FIN!B18)</f>
        <v>7</v>
      </c>
      <c r="K18" s="118">
        <f t="shared" si="2"/>
        <v>18</v>
      </c>
      <c r="L18" s="32">
        <f>+COUNTIF(PROD_Jersey!$M$11:$M$60,COD_FIN!B18)</f>
        <v>0</v>
      </c>
      <c r="M18" s="32">
        <f>+COUNTIF(MER_Jersey!$Y$11:$Y$60,COD_FIN!B18)</f>
        <v>4</v>
      </c>
      <c r="N18" s="118">
        <f t="shared" si="3"/>
        <v>4</v>
      </c>
      <c r="O18" s="32">
        <f t="shared" si="1"/>
        <v>22</v>
      </c>
    </row>
    <row r="19" spans="1:15" ht="15" hidden="1" customHeight="1" x14ac:dyDescent="0.3">
      <c r="A19" s="263"/>
      <c r="B19" s="31" t="s">
        <v>257</v>
      </c>
      <c r="C19" s="114">
        <v>570001</v>
      </c>
      <c r="D19" s="260" t="s">
        <v>307</v>
      </c>
      <c r="E19" s="260" t="s">
        <v>308</v>
      </c>
      <c r="F19" s="31">
        <v>2022</v>
      </c>
      <c r="G19" s="31">
        <v>7</v>
      </c>
      <c r="I19" s="122">
        <f>+COUNTIF(PROD_Holstein!$L$11:$L$60,COD_FIN!B19)</f>
        <v>0</v>
      </c>
      <c r="J19" s="122">
        <f>+COUNTIF(MER_Holstein!$Y$11:$Y$60,COD_FIN!B19)</f>
        <v>0</v>
      </c>
      <c r="K19" s="118">
        <f t="shared" si="2"/>
        <v>0</v>
      </c>
      <c r="L19" s="32">
        <f>+COUNTIF(PROD_Jersey!$M$11:$M$60,COD_FIN!B19)</f>
        <v>0</v>
      </c>
      <c r="M19" s="32">
        <f>+COUNTIF(MER_Jersey!$Y$11:$Y$60,COD_FIN!B19)</f>
        <v>0</v>
      </c>
      <c r="N19" s="118">
        <f t="shared" si="3"/>
        <v>0</v>
      </c>
      <c r="O19" s="32">
        <f t="shared" si="1"/>
        <v>0</v>
      </c>
    </row>
    <row r="20" spans="1:15" ht="15" hidden="1" customHeight="1" x14ac:dyDescent="0.3">
      <c r="A20" s="259"/>
      <c r="B20" s="31" t="s">
        <v>334</v>
      </c>
      <c r="C20" s="114">
        <v>650001</v>
      </c>
      <c r="D20" s="260" t="s">
        <v>349</v>
      </c>
      <c r="E20" s="260" t="s">
        <v>393</v>
      </c>
      <c r="F20" s="272">
        <v>2022</v>
      </c>
      <c r="G20" s="272">
        <v>8</v>
      </c>
      <c r="I20" s="122">
        <f>+COUNTIF(PROD_Holstein!$L$11:$L$60,COD_FIN!B20)</f>
        <v>1</v>
      </c>
      <c r="J20" s="122">
        <f>+COUNTIF(MER_Holstein!$Y$11:$Y$60,COD_FIN!B20)</f>
        <v>1</v>
      </c>
      <c r="K20" s="118">
        <f t="shared" si="2"/>
        <v>2</v>
      </c>
      <c r="L20" s="266"/>
      <c r="M20" s="266"/>
      <c r="N20" s="265"/>
      <c r="O20" s="32">
        <f t="shared" si="1"/>
        <v>2</v>
      </c>
    </row>
    <row r="21" spans="1:15" ht="15" hidden="1" customHeight="1" x14ac:dyDescent="0.3">
      <c r="A21" s="259"/>
      <c r="B21" s="31" t="s">
        <v>53</v>
      </c>
      <c r="C21" s="114">
        <v>660006</v>
      </c>
      <c r="D21" s="260" t="s">
        <v>177</v>
      </c>
      <c r="E21" s="260" t="s">
        <v>178</v>
      </c>
      <c r="F21" s="272">
        <v>2022</v>
      </c>
      <c r="G21" s="272">
        <v>6</v>
      </c>
      <c r="I21" s="122">
        <f>+COUNTIF(PROD_Holstein!$L$11:$L$60,COD_FIN!B21)</f>
        <v>1</v>
      </c>
      <c r="J21" s="122">
        <f>+COUNTIF(MER_Holstein!$Y$11:$Y$60,COD_FIN!B21)</f>
        <v>0</v>
      </c>
      <c r="K21" s="118">
        <f t="shared" si="2"/>
        <v>1</v>
      </c>
      <c r="L21" s="32">
        <f>+COUNTIF(PROD_Jersey!$M$11:$M$60,COD_FIN!B21)</f>
        <v>0</v>
      </c>
      <c r="M21" s="32">
        <f>+COUNTIF(MER_Jersey!$Y$11:$Y$60,COD_FIN!B21)</f>
        <v>0</v>
      </c>
      <c r="N21" s="118">
        <f t="shared" ref="N21" si="4">+L21+M21</f>
        <v>0</v>
      </c>
      <c r="O21" s="32">
        <f t="shared" si="1"/>
        <v>1</v>
      </c>
    </row>
    <row r="22" spans="1:15" ht="15" hidden="1" customHeight="1" x14ac:dyDescent="0.3">
      <c r="A22" s="263"/>
      <c r="B22" s="31" t="s">
        <v>221</v>
      </c>
      <c r="C22" s="114">
        <v>660007</v>
      </c>
      <c r="D22" s="260" t="s">
        <v>179</v>
      </c>
      <c r="E22" s="260" t="s">
        <v>178</v>
      </c>
      <c r="F22" s="31">
        <v>2022</v>
      </c>
      <c r="G22" s="31">
        <v>8</v>
      </c>
      <c r="I22" s="122">
        <f>+COUNTIF(PROD_Holstein!$L$11:$L$60,COD_FIN!B22)</f>
        <v>0</v>
      </c>
      <c r="J22" s="122">
        <f>+COUNTIF(MER_Holstein!$Y$11:$Y$60,COD_FIN!B22)</f>
        <v>0</v>
      </c>
      <c r="K22" s="118">
        <f t="shared" si="2"/>
        <v>0</v>
      </c>
      <c r="L22" s="32">
        <f>+COUNTIF(PROD_Jersey!$M$11:$M$60,COD_FIN!B22)</f>
        <v>0</v>
      </c>
      <c r="M22" s="32">
        <f>+COUNTIF(MER_Jersey!$Y$11:$Y$60,COD_FIN!B22)</f>
        <v>0</v>
      </c>
      <c r="N22" s="118">
        <f t="shared" ref="N22:N69" si="5">+L22+M22</f>
        <v>0</v>
      </c>
      <c r="O22" s="32">
        <f t="shared" si="1"/>
        <v>0</v>
      </c>
    </row>
    <row r="23" spans="1:15" ht="15" hidden="1" customHeight="1" x14ac:dyDescent="0.3">
      <c r="A23" s="263"/>
      <c r="B23" s="31" t="s">
        <v>143</v>
      </c>
      <c r="C23" s="114">
        <v>760001</v>
      </c>
      <c r="D23" s="260" t="s">
        <v>141</v>
      </c>
      <c r="E23" s="260" t="s">
        <v>142</v>
      </c>
      <c r="F23" s="271">
        <v>2022</v>
      </c>
      <c r="G23" s="271">
        <v>8</v>
      </c>
      <c r="I23" s="122">
        <f>+COUNTIF(PROD_Holstein!$L$11:$L$60,COD_FIN!B23)</f>
        <v>0</v>
      </c>
      <c r="J23" s="122">
        <f>+COUNTIF(MER_Holstein!$Y$11:$Y$60,COD_FIN!B23)</f>
        <v>0</v>
      </c>
      <c r="K23" s="118">
        <f t="shared" si="2"/>
        <v>0</v>
      </c>
      <c r="L23" s="32">
        <f>+COUNTIF(PROD_Jersey!$M$11:$M$60,COD_FIN!B23)</f>
        <v>0</v>
      </c>
      <c r="M23" s="32">
        <f>+COUNTIF(MER_Jersey!$Y$11:$Y$60,COD_FIN!B23)</f>
        <v>0</v>
      </c>
      <c r="N23" s="118">
        <f t="shared" si="5"/>
        <v>0</v>
      </c>
      <c r="O23" s="32">
        <f t="shared" si="1"/>
        <v>0</v>
      </c>
    </row>
    <row r="24" spans="1:15" ht="15" hidden="1" customHeight="1" x14ac:dyDescent="0.3">
      <c r="A24" s="263"/>
      <c r="B24" s="31" t="s">
        <v>52</v>
      </c>
      <c r="C24" s="114">
        <v>990001</v>
      </c>
      <c r="D24" s="260" t="s">
        <v>214</v>
      </c>
      <c r="E24" s="260" t="s">
        <v>215</v>
      </c>
      <c r="F24" s="31">
        <v>2022</v>
      </c>
      <c r="G24" s="31">
        <v>9</v>
      </c>
      <c r="I24" s="122">
        <f>+COUNTIF(PROD_Holstein!$L$11:$L$60,COD_FIN!B24)</f>
        <v>0</v>
      </c>
      <c r="J24" s="122">
        <f>+COUNTIF(MER_Holstein!$Y$11:$Y$60,COD_FIN!B24)</f>
        <v>0</v>
      </c>
      <c r="K24" s="118">
        <f t="shared" si="2"/>
        <v>0</v>
      </c>
      <c r="L24" s="32">
        <f>+COUNTIF(PROD_Jersey!$M$11:$M$60,COD_FIN!B24)</f>
        <v>0</v>
      </c>
      <c r="M24" s="32">
        <f>+COUNTIF(MER_Jersey!$Y$11:$Y$60,COD_FIN!B24)</f>
        <v>0</v>
      </c>
      <c r="N24" s="118">
        <f t="shared" si="5"/>
        <v>0</v>
      </c>
      <c r="O24" s="32">
        <f t="shared" si="1"/>
        <v>0</v>
      </c>
    </row>
    <row r="25" spans="1:15" ht="15" hidden="1" customHeight="1" x14ac:dyDescent="0.3">
      <c r="A25" s="263"/>
      <c r="B25" s="31" t="s">
        <v>335</v>
      </c>
      <c r="C25" s="114">
        <v>1040001</v>
      </c>
      <c r="D25" s="260" t="s">
        <v>336</v>
      </c>
      <c r="E25" s="260" t="s">
        <v>337</v>
      </c>
      <c r="F25" s="31">
        <v>2020</v>
      </c>
      <c r="G25" s="31">
        <v>7</v>
      </c>
      <c r="I25" s="122">
        <f>+COUNTIF(PROD_Holstein!$L$11:$L$60,COD_FIN!B25)</f>
        <v>0</v>
      </c>
      <c r="J25" s="122">
        <f>+COUNTIF(MER_Holstein!$Y$11:$Y$60,COD_FIN!B25)</f>
        <v>0</v>
      </c>
      <c r="K25" s="118">
        <f t="shared" si="2"/>
        <v>0</v>
      </c>
      <c r="L25" s="32">
        <f>+COUNTIF(PROD_Jersey!$M$11:$M$60,COD_FIN!B25)</f>
        <v>0</v>
      </c>
      <c r="M25" s="32">
        <f>+COUNTIF(MER_Jersey!$Y$11:$Y$60,COD_FIN!B25)</f>
        <v>0</v>
      </c>
      <c r="N25" s="118">
        <f t="shared" si="5"/>
        <v>0</v>
      </c>
      <c r="O25" s="32">
        <f t="shared" si="1"/>
        <v>0</v>
      </c>
    </row>
    <row r="26" spans="1:15" ht="15" hidden="1" customHeight="1" x14ac:dyDescent="0.3">
      <c r="A26" s="263"/>
      <c r="B26" s="31" t="s">
        <v>249</v>
      </c>
      <c r="C26" s="114">
        <v>1100001</v>
      </c>
      <c r="D26" s="260" t="s">
        <v>233</v>
      </c>
      <c r="E26" s="260" t="s">
        <v>234</v>
      </c>
      <c r="F26" s="272">
        <v>2022</v>
      </c>
      <c r="G26" s="272">
        <v>4</v>
      </c>
      <c r="I26" s="122">
        <f>+COUNTIF(PROD_Holstein!$L$11:$L$60,COD_FIN!B26)</f>
        <v>0</v>
      </c>
      <c r="J26" s="122">
        <f>+COUNTIF(MER_Holstein!$Y$11:$Y$60,COD_FIN!B26)</f>
        <v>0</v>
      </c>
      <c r="K26" s="118">
        <f t="shared" si="2"/>
        <v>0</v>
      </c>
      <c r="L26" s="32">
        <f>+COUNTIF(PROD_Jersey!$M$11:$M$60,COD_FIN!B26)</f>
        <v>0</v>
      </c>
      <c r="M26" s="32">
        <f>+COUNTIF(MER_Jersey!$Y$11:$Y$60,COD_FIN!B26)</f>
        <v>0</v>
      </c>
      <c r="N26" s="118">
        <f t="shared" si="5"/>
        <v>0</v>
      </c>
      <c r="O26" s="32">
        <f t="shared" si="1"/>
        <v>0</v>
      </c>
    </row>
    <row r="27" spans="1:15" ht="15" hidden="1" customHeight="1" x14ac:dyDescent="0.3">
      <c r="A27" s="263"/>
      <c r="B27" s="31" t="s">
        <v>51</v>
      </c>
      <c r="C27" s="114">
        <v>1100002</v>
      </c>
      <c r="D27" s="260" t="s">
        <v>183</v>
      </c>
      <c r="E27" s="260" t="s">
        <v>184</v>
      </c>
      <c r="F27" s="31">
        <v>2017</v>
      </c>
      <c r="G27" s="31">
        <v>7</v>
      </c>
      <c r="I27" s="122">
        <f>+COUNTIF(PROD_Holstein!$L$11:$L$60,COD_FIN!B27)</f>
        <v>0</v>
      </c>
      <c r="J27" s="122">
        <f>+COUNTIF(MER_Holstein!$Y$11:$Y$60,COD_FIN!B27)</f>
        <v>0</v>
      </c>
      <c r="K27" s="118">
        <f t="shared" si="2"/>
        <v>0</v>
      </c>
      <c r="L27" s="32">
        <f>+COUNTIF(PROD_Jersey!$M$11:$M$60,COD_FIN!B27)</f>
        <v>0</v>
      </c>
      <c r="M27" s="32">
        <f>+COUNTIF(MER_Jersey!$Y$11:$Y$60,COD_FIN!B27)</f>
        <v>0</v>
      </c>
      <c r="N27" s="118">
        <f t="shared" si="5"/>
        <v>0</v>
      </c>
      <c r="O27" s="32">
        <f t="shared" si="1"/>
        <v>0</v>
      </c>
    </row>
    <row r="28" spans="1:15" ht="15" hidden="1" customHeight="1" x14ac:dyDescent="0.3">
      <c r="A28" s="263"/>
      <c r="B28" s="31" t="s">
        <v>139</v>
      </c>
      <c r="C28" s="114">
        <v>1130001</v>
      </c>
      <c r="D28" s="260" t="s">
        <v>186</v>
      </c>
      <c r="E28" s="260" t="s">
        <v>187</v>
      </c>
      <c r="F28" s="272">
        <v>2022</v>
      </c>
      <c r="G28" s="272">
        <v>6</v>
      </c>
      <c r="I28" s="122">
        <f>+COUNTIF(PROD_Holstein!$L$11:$L$60,COD_FIN!B28)</f>
        <v>2</v>
      </c>
      <c r="J28" s="122">
        <f>+COUNTIF(MER_Holstein!$Y$11:$Y$60,COD_FIN!B28)</f>
        <v>0</v>
      </c>
      <c r="K28" s="118">
        <f t="shared" si="2"/>
        <v>2</v>
      </c>
      <c r="L28" s="32">
        <f>+COUNTIF(PROD_Jersey!$M$11:$M$60,COD_FIN!B28)</f>
        <v>0</v>
      </c>
      <c r="M28" s="32">
        <f>+COUNTIF(MER_Jersey!$Y$11:$Y$60,COD_FIN!B28)</f>
        <v>0</v>
      </c>
      <c r="N28" s="118">
        <f t="shared" si="5"/>
        <v>0</v>
      </c>
      <c r="O28" s="32">
        <f t="shared" si="1"/>
        <v>2</v>
      </c>
    </row>
    <row r="29" spans="1:15" ht="15" hidden="1" customHeight="1" x14ac:dyDescent="0.3">
      <c r="A29" s="263"/>
      <c r="B29" s="31" t="s">
        <v>334</v>
      </c>
      <c r="C29" s="114">
        <v>1200002</v>
      </c>
      <c r="D29" s="260" t="s">
        <v>348</v>
      </c>
      <c r="E29" s="260" t="s">
        <v>393</v>
      </c>
      <c r="F29" s="272">
        <v>2022</v>
      </c>
      <c r="G29" s="272">
        <v>8</v>
      </c>
      <c r="I29" s="264"/>
      <c r="J29" s="264"/>
      <c r="K29" s="265"/>
      <c r="L29" s="32">
        <f>+COUNTIF(PROD_Jersey!$M$11:$M$60,COD_FIN!B29)</f>
        <v>1</v>
      </c>
      <c r="M29" s="32">
        <f>+COUNTIF(MER_Jersey!$Y$11:$Y$60,COD_FIN!B29)</f>
        <v>2</v>
      </c>
      <c r="N29" s="118">
        <f t="shared" si="5"/>
        <v>3</v>
      </c>
      <c r="O29" s="32">
        <f t="shared" si="1"/>
        <v>3</v>
      </c>
    </row>
    <row r="30" spans="1:15" ht="15" hidden="1" customHeight="1" x14ac:dyDescent="0.3">
      <c r="A30" s="263"/>
      <c r="B30" s="31" t="s">
        <v>50</v>
      </c>
      <c r="C30" s="114">
        <v>1260001</v>
      </c>
      <c r="D30" s="260" t="s">
        <v>188</v>
      </c>
      <c r="E30" s="260" t="s">
        <v>189</v>
      </c>
      <c r="F30" s="31">
        <v>2022</v>
      </c>
      <c r="G30" s="31">
        <v>6</v>
      </c>
      <c r="I30" s="122">
        <f>+COUNTIF(PROD_Holstein!$L$11:$L$60,COD_FIN!B30)</f>
        <v>0</v>
      </c>
      <c r="J30" s="122">
        <f>+COUNTIF(MER_Holstein!$Y$11:$Y$60,COD_FIN!B30)</f>
        <v>0</v>
      </c>
      <c r="K30" s="118">
        <f t="shared" ref="K30" si="6">+I30+J30</f>
        <v>0</v>
      </c>
      <c r="L30" s="32">
        <f>+COUNTIF(PROD_Jersey!$M$11:$M$60,COD_FIN!B30)</f>
        <v>0</v>
      </c>
      <c r="M30" s="32">
        <f>+COUNTIF(MER_Jersey!$Y$11:$Y$60,COD_FIN!B30)</f>
        <v>0</v>
      </c>
      <c r="N30" s="118">
        <f t="shared" si="5"/>
        <v>0</v>
      </c>
      <c r="O30" s="32">
        <f t="shared" si="1"/>
        <v>0</v>
      </c>
    </row>
    <row r="31" spans="1:15" ht="15" hidden="1" customHeight="1" x14ac:dyDescent="0.3">
      <c r="A31" s="263"/>
      <c r="B31" s="31" t="s">
        <v>295</v>
      </c>
      <c r="C31" s="114">
        <v>1640001</v>
      </c>
      <c r="D31" s="260" t="s">
        <v>293</v>
      </c>
      <c r="E31" s="260" t="s">
        <v>294</v>
      </c>
      <c r="F31" s="31">
        <v>2022</v>
      </c>
      <c r="G31" s="31">
        <v>8</v>
      </c>
      <c r="I31" s="122">
        <f>+COUNTIF(PROD_Holstein!$L$11:$L$60,COD_FIN!B31)</f>
        <v>0</v>
      </c>
      <c r="J31" s="122">
        <f>+COUNTIF(MER_Holstein!$Y$11:$Y$60,COD_FIN!B31)</f>
        <v>0</v>
      </c>
      <c r="K31" s="118">
        <f t="shared" ref="K31:K69" si="7">+I31+J31</f>
        <v>0</v>
      </c>
      <c r="L31" s="32">
        <f>+COUNTIF(PROD_Jersey!$M$11:$M$60,COD_FIN!B31)</f>
        <v>0</v>
      </c>
      <c r="M31" s="32">
        <f>+COUNTIF(MER_Jersey!$Y$11:$Y$60,COD_FIN!B31)</f>
        <v>0</v>
      </c>
      <c r="N31" s="118">
        <f t="shared" si="5"/>
        <v>0</v>
      </c>
      <c r="O31" s="32">
        <f t="shared" si="1"/>
        <v>0</v>
      </c>
    </row>
    <row r="32" spans="1:15" ht="15" hidden="1" customHeight="1" x14ac:dyDescent="0.3">
      <c r="A32" s="263"/>
      <c r="B32" s="31" t="s">
        <v>317</v>
      </c>
      <c r="C32" s="114">
        <v>1710003</v>
      </c>
      <c r="D32" s="260" t="s">
        <v>315</v>
      </c>
      <c r="E32" s="260" t="s">
        <v>316</v>
      </c>
      <c r="F32" s="31">
        <v>2022</v>
      </c>
      <c r="G32" s="31">
        <v>1</v>
      </c>
      <c r="I32" s="122">
        <f>+COUNTIF(PROD_Holstein!$L$11:$L$60,COD_FIN!B32)</f>
        <v>0</v>
      </c>
      <c r="J32" s="122">
        <f>+COUNTIF(MER_Holstein!$Y$11:$Y$60,COD_FIN!B32)</f>
        <v>0</v>
      </c>
      <c r="K32" s="118">
        <f t="shared" si="7"/>
        <v>0</v>
      </c>
      <c r="L32" s="32">
        <f>+COUNTIF(PROD_Jersey!$M$11:$M$60,COD_FIN!B32)</f>
        <v>0</v>
      </c>
      <c r="M32" s="32">
        <f>+COUNTIF(MER_Jersey!$Y$11:$Y$60,COD_FIN!B32)</f>
        <v>0</v>
      </c>
      <c r="N32" s="118">
        <f t="shared" si="5"/>
        <v>0</v>
      </c>
      <c r="O32" s="32">
        <f t="shared" si="1"/>
        <v>0</v>
      </c>
    </row>
    <row r="33" spans="1:15" ht="15" hidden="1" customHeight="1" x14ac:dyDescent="0.3">
      <c r="A33" s="263"/>
      <c r="B33" s="31" t="s">
        <v>140</v>
      </c>
      <c r="C33" s="114">
        <v>1800001</v>
      </c>
      <c r="D33" s="260" t="s">
        <v>190</v>
      </c>
      <c r="E33" s="260" t="s">
        <v>191</v>
      </c>
      <c r="F33" s="31">
        <v>2022</v>
      </c>
      <c r="G33" s="31">
        <v>7</v>
      </c>
      <c r="I33" s="122">
        <f>+COUNTIF(PROD_Holstein!$L$11:$L$60,COD_FIN!B33)</f>
        <v>0</v>
      </c>
      <c r="J33" s="122">
        <f>+COUNTIF(MER_Holstein!$Y$11:$Y$60,COD_FIN!B33)</f>
        <v>0</v>
      </c>
      <c r="K33" s="118">
        <f t="shared" si="7"/>
        <v>0</v>
      </c>
      <c r="L33" s="32">
        <f>+COUNTIF(PROD_Jersey!$M$11:$M$60,COD_FIN!B33)</f>
        <v>0</v>
      </c>
      <c r="M33" s="32">
        <f>+COUNTIF(MER_Jersey!$Y$11:$Y$60,COD_FIN!B33)</f>
        <v>0</v>
      </c>
      <c r="N33" s="118">
        <f t="shared" si="5"/>
        <v>0</v>
      </c>
      <c r="O33" s="32">
        <f t="shared" si="1"/>
        <v>0</v>
      </c>
    </row>
    <row r="34" spans="1:15" ht="15" hidden="1" customHeight="1" x14ac:dyDescent="0.3">
      <c r="A34" s="263"/>
      <c r="B34" s="31" t="s">
        <v>86</v>
      </c>
      <c r="C34" s="114">
        <v>1890027</v>
      </c>
      <c r="D34" s="260" t="s">
        <v>194</v>
      </c>
      <c r="E34" s="260" t="s">
        <v>195</v>
      </c>
      <c r="F34" s="31">
        <v>2018</v>
      </c>
      <c r="G34" s="31">
        <v>6</v>
      </c>
      <c r="I34" s="122">
        <f>+COUNTIF(PROD_Holstein!$L$11:$L$60,COD_FIN!B34)</f>
        <v>0</v>
      </c>
      <c r="J34" s="122">
        <f>+COUNTIF(MER_Holstein!$Y$11:$Y$60,COD_FIN!B34)</f>
        <v>0</v>
      </c>
      <c r="K34" s="118">
        <f t="shared" si="7"/>
        <v>0</v>
      </c>
      <c r="L34" s="32">
        <f>+COUNTIF(PROD_Jersey!$M$11:$M$60,COD_FIN!B34)</f>
        <v>0</v>
      </c>
      <c r="M34" s="32">
        <f>+COUNTIF(MER_Jersey!$Y$11:$Y$60,COD_FIN!B34)</f>
        <v>0</v>
      </c>
      <c r="N34" s="118">
        <f t="shared" si="5"/>
        <v>0</v>
      </c>
      <c r="O34" s="32">
        <f t="shared" si="1"/>
        <v>0</v>
      </c>
    </row>
    <row r="35" spans="1:15" ht="15" hidden="1" customHeight="1" x14ac:dyDescent="0.3">
      <c r="A35" s="263"/>
      <c r="B35" s="31" t="s">
        <v>289</v>
      </c>
      <c r="C35" s="114">
        <v>1910017</v>
      </c>
      <c r="D35" s="260" t="s">
        <v>288</v>
      </c>
      <c r="E35" s="260" t="s">
        <v>338</v>
      </c>
      <c r="F35" s="31">
        <v>2018</v>
      </c>
      <c r="G35" s="31">
        <v>12</v>
      </c>
      <c r="I35" s="122">
        <f>+COUNTIF(PROD_Holstein!$L$11:$L$60,COD_FIN!B35)</f>
        <v>0</v>
      </c>
      <c r="J35" s="122">
        <f>+COUNTIF(MER_Holstein!$Y$11:$Y$60,COD_FIN!B35)</f>
        <v>0</v>
      </c>
      <c r="K35" s="118">
        <f t="shared" si="7"/>
        <v>0</v>
      </c>
      <c r="L35" s="32">
        <f>+COUNTIF(PROD_Jersey!$M$11:$M$60,COD_FIN!B35)</f>
        <v>0</v>
      </c>
      <c r="M35" s="32">
        <f>+COUNTIF(MER_Jersey!$Y$11:$Y$60,COD_FIN!B35)</f>
        <v>0</v>
      </c>
      <c r="N35" s="118">
        <f t="shared" si="5"/>
        <v>0</v>
      </c>
      <c r="O35" s="32">
        <f t="shared" si="1"/>
        <v>0</v>
      </c>
    </row>
    <row r="36" spans="1:15" ht="15" hidden="1" customHeight="1" x14ac:dyDescent="0.3">
      <c r="A36" s="263"/>
      <c r="B36" s="31" t="s">
        <v>49</v>
      </c>
      <c r="C36" s="114">
        <v>1960026</v>
      </c>
      <c r="D36" s="260" t="s">
        <v>239</v>
      </c>
      <c r="E36" s="260" t="s">
        <v>240</v>
      </c>
      <c r="F36" s="31">
        <v>2020</v>
      </c>
      <c r="G36" s="31">
        <v>1</v>
      </c>
      <c r="I36" s="122">
        <f>+COUNTIF(PROD_Holstein!$L$11:$L$60,COD_FIN!B36)</f>
        <v>0</v>
      </c>
      <c r="J36" s="122">
        <f>+COUNTIF(MER_Holstein!$Y$11:$Y$60,COD_FIN!B36)</f>
        <v>0</v>
      </c>
      <c r="K36" s="118">
        <f t="shared" si="7"/>
        <v>0</v>
      </c>
      <c r="L36" s="32">
        <f>+COUNTIF(PROD_Jersey!$M$11:$M$60,COD_FIN!B36)</f>
        <v>0</v>
      </c>
      <c r="M36" s="32">
        <f>+COUNTIF(MER_Jersey!$Y$11:$Y$60,COD_FIN!B36)</f>
        <v>0</v>
      </c>
      <c r="N36" s="118">
        <f t="shared" si="5"/>
        <v>0</v>
      </c>
      <c r="O36" s="32">
        <f t="shared" si="1"/>
        <v>0</v>
      </c>
    </row>
    <row r="37" spans="1:15" ht="15" hidden="1" customHeight="1" x14ac:dyDescent="0.3">
      <c r="A37" s="263"/>
      <c r="B37" s="31" t="s">
        <v>63</v>
      </c>
      <c r="C37" s="114">
        <v>1960035</v>
      </c>
      <c r="D37" s="260" t="s">
        <v>198</v>
      </c>
      <c r="E37" s="260" t="s">
        <v>199</v>
      </c>
      <c r="F37" s="31">
        <v>2022</v>
      </c>
      <c r="G37" s="31">
        <v>7</v>
      </c>
      <c r="I37" s="122">
        <f>+COUNTIF(PROD_Holstein!$L$11:$L$60,COD_FIN!B37)</f>
        <v>0</v>
      </c>
      <c r="J37" s="122">
        <f>+COUNTIF(MER_Holstein!$Y$11:$Y$60,COD_FIN!B37)</f>
        <v>0</v>
      </c>
      <c r="K37" s="118">
        <f t="shared" si="7"/>
        <v>0</v>
      </c>
      <c r="L37" s="32">
        <f>+COUNTIF(PROD_Jersey!$M$11:$M$60,COD_FIN!B37)</f>
        <v>0</v>
      </c>
      <c r="M37" s="32">
        <f>+COUNTIF(MER_Jersey!$Y$11:$Y$60,COD_FIN!B37)</f>
        <v>0</v>
      </c>
      <c r="N37" s="118">
        <f t="shared" si="5"/>
        <v>0</v>
      </c>
      <c r="O37" s="32">
        <f t="shared" si="1"/>
        <v>0</v>
      </c>
    </row>
    <row r="38" spans="1:15" ht="15" hidden="1" customHeight="1" x14ac:dyDescent="0.3">
      <c r="A38" s="259"/>
      <c r="B38" s="31" t="s">
        <v>219</v>
      </c>
      <c r="C38" s="114">
        <v>1960037</v>
      </c>
      <c r="D38" s="260" t="s">
        <v>204</v>
      </c>
      <c r="E38" s="260" t="s">
        <v>205</v>
      </c>
      <c r="F38" s="31">
        <v>2021</v>
      </c>
      <c r="G38" s="31">
        <v>7</v>
      </c>
      <c r="I38" s="122">
        <f>+COUNTIF(PROD_Holstein!$L$11:$L$60,COD_FIN!B38)</f>
        <v>0</v>
      </c>
      <c r="J38" s="122">
        <f>+COUNTIF(MER_Holstein!$Y$11:$Y$60,COD_FIN!B38)</f>
        <v>0</v>
      </c>
      <c r="K38" s="118">
        <f t="shared" si="7"/>
        <v>0</v>
      </c>
      <c r="L38" s="32">
        <f>+COUNTIF(PROD_Jersey!$M$11:$M$60,COD_FIN!B38)</f>
        <v>0</v>
      </c>
      <c r="M38" s="32">
        <f>+COUNTIF(MER_Jersey!$Y$11:$Y$60,COD_FIN!B38)</f>
        <v>0</v>
      </c>
      <c r="N38" s="118">
        <f t="shared" si="5"/>
        <v>0</v>
      </c>
      <c r="O38" s="32">
        <f t="shared" si="1"/>
        <v>0</v>
      </c>
    </row>
    <row r="39" spans="1:15" ht="15" hidden="1" customHeight="1" x14ac:dyDescent="0.3">
      <c r="A39" s="263"/>
      <c r="B39" s="31" t="s">
        <v>217</v>
      </c>
      <c r="C39" s="114">
        <v>1960040</v>
      </c>
      <c r="D39" s="260" t="s">
        <v>200</v>
      </c>
      <c r="E39" s="260" t="s">
        <v>200</v>
      </c>
      <c r="F39" s="272">
        <v>2022</v>
      </c>
      <c r="G39" s="272">
        <v>7</v>
      </c>
      <c r="I39" s="122">
        <f>+COUNTIF(PROD_Holstein!$L$11:$L$60,COD_FIN!B39)</f>
        <v>0</v>
      </c>
      <c r="J39" s="122">
        <f>+COUNTIF(MER_Holstein!$Y$11:$Y$60,COD_FIN!B39)</f>
        <v>0</v>
      </c>
      <c r="K39" s="118">
        <f t="shared" si="7"/>
        <v>0</v>
      </c>
      <c r="L39" s="32">
        <f>+COUNTIF(PROD_Jersey!$M$11:$M$60,COD_FIN!B39)</f>
        <v>0</v>
      </c>
      <c r="M39" s="32">
        <f>+COUNTIF(MER_Jersey!$Y$11:$Y$60,COD_FIN!B39)</f>
        <v>6</v>
      </c>
      <c r="N39" s="118">
        <f t="shared" si="5"/>
        <v>6</v>
      </c>
      <c r="O39" s="32">
        <f t="shared" si="1"/>
        <v>6</v>
      </c>
    </row>
    <row r="40" spans="1:15" ht="15" hidden="1" customHeight="1" x14ac:dyDescent="0.3">
      <c r="A40" s="263"/>
      <c r="B40" s="31" t="s">
        <v>218</v>
      </c>
      <c r="C40" s="114">
        <v>2120001</v>
      </c>
      <c r="D40" s="260" t="s">
        <v>201</v>
      </c>
      <c r="E40" s="260" t="s">
        <v>201</v>
      </c>
      <c r="F40" s="272">
        <v>2022</v>
      </c>
      <c r="G40" s="272">
        <v>6</v>
      </c>
      <c r="I40" s="122">
        <f>+COUNTIF(PROD_Holstein!$L$11:$L$60,COD_FIN!B40)</f>
        <v>0</v>
      </c>
      <c r="J40" s="122">
        <f>+COUNTIF(MER_Holstein!$Y$11:$Y$60,COD_FIN!B40)</f>
        <v>0</v>
      </c>
      <c r="K40" s="118">
        <f t="shared" si="7"/>
        <v>0</v>
      </c>
      <c r="L40" s="32">
        <f>+COUNTIF(PROD_Jersey!$M$11:$M$60,COD_FIN!B40)</f>
        <v>1</v>
      </c>
      <c r="M40" s="32">
        <f>+COUNTIF(MER_Jersey!$Y$11:$Y$60,COD_FIN!B40)</f>
        <v>1</v>
      </c>
      <c r="N40" s="118">
        <f t="shared" si="5"/>
        <v>2</v>
      </c>
      <c r="O40" s="32">
        <f t="shared" si="1"/>
        <v>2</v>
      </c>
    </row>
    <row r="41" spans="1:15" ht="15" hidden="1" customHeight="1" x14ac:dyDescent="0.3">
      <c r="A41" s="263"/>
      <c r="B41" s="31" t="s">
        <v>252</v>
      </c>
      <c r="C41" s="114">
        <v>2120004</v>
      </c>
      <c r="D41" s="260" t="s">
        <v>241</v>
      </c>
      <c r="E41" s="260" t="s">
        <v>241</v>
      </c>
      <c r="F41" s="272">
        <v>2022</v>
      </c>
      <c r="G41" s="272">
        <v>7</v>
      </c>
      <c r="I41" s="122">
        <f>+COUNTIF(PROD_Holstein!$L$11:$L$60,COD_FIN!B41)</f>
        <v>0</v>
      </c>
      <c r="J41" s="122">
        <f>+COUNTIF(MER_Holstein!$Y$11:$Y$60,COD_FIN!B41)</f>
        <v>0</v>
      </c>
      <c r="K41" s="118">
        <f t="shared" si="7"/>
        <v>0</v>
      </c>
      <c r="L41" s="32">
        <f>+COUNTIF(PROD_Jersey!$M$11:$M$60,COD_FIN!B41)</f>
        <v>0</v>
      </c>
      <c r="M41" s="32">
        <f>+COUNTIF(MER_Jersey!$Y$11:$Y$60,COD_FIN!B41)</f>
        <v>1</v>
      </c>
      <c r="N41" s="118">
        <f t="shared" si="5"/>
        <v>1</v>
      </c>
      <c r="O41" s="32">
        <f t="shared" ref="O41:O69" si="8">+SUM(I41:J41,L41:M41)</f>
        <v>1</v>
      </c>
    </row>
    <row r="42" spans="1:15" ht="15" hidden="1" customHeight="1" x14ac:dyDescent="0.3">
      <c r="A42" s="259"/>
      <c r="B42" s="31" t="s">
        <v>287</v>
      </c>
      <c r="C42" s="186">
        <v>2250001</v>
      </c>
      <c r="D42" s="260" t="s">
        <v>285</v>
      </c>
      <c r="E42" s="260" t="s">
        <v>286</v>
      </c>
      <c r="F42" s="31">
        <v>2022</v>
      </c>
      <c r="G42" s="31">
        <v>8</v>
      </c>
      <c r="I42" s="122">
        <f>+COUNTIF(PROD_Holstein!$L$11:$L$60,COD_FIN!B42)</f>
        <v>0</v>
      </c>
      <c r="J42" s="122">
        <f>+COUNTIF(MER_Holstein!$Y$11:$Y$60,COD_FIN!B42)</f>
        <v>0</v>
      </c>
      <c r="K42" s="118">
        <f t="shared" si="7"/>
        <v>0</v>
      </c>
      <c r="L42" s="32">
        <f>+COUNTIF(PROD_Jersey!$M$11:$M$60,COD_FIN!B42)</f>
        <v>0</v>
      </c>
      <c r="M42" s="32">
        <f>+COUNTIF(MER_Jersey!$Y$11:$Y$60,COD_FIN!B42)</f>
        <v>0</v>
      </c>
      <c r="N42" s="118">
        <f t="shared" si="5"/>
        <v>0</v>
      </c>
      <c r="O42" s="32">
        <f t="shared" si="8"/>
        <v>0</v>
      </c>
    </row>
    <row r="43" spans="1:15" ht="15" hidden="1" customHeight="1" x14ac:dyDescent="0.3">
      <c r="A43" s="259"/>
      <c r="B43" s="31" t="s">
        <v>362</v>
      </c>
      <c r="C43" s="186">
        <v>2300009</v>
      </c>
      <c r="D43" s="260" t="s">
        <v>392</v>
      </c>
      <c r="E43" s="260" t="s">
        <v>391</v>
      </c>
      <c r="F43" s="31">
        <v>2022</v>
      </c>
      <c r="G43" s="31">
        <v>7</v>
      </c>
      <c r="I43" s="122">
        <f>+COUNTIF(PROD_Holstein!$L$11:$L$60,COD_FIN!B43)</f>
        <v>0</v>
      </c>
      <c r="J43" s="122">
        <f>+COUNTIF(MER_Holstein!$Y$11:$Y$60,COD_FIN!B43)</f>
        <v>0</v>
      </c>
      <c r="K43" s="118">
        <f t="shared" si="7"/>
        <v>0</v>
      </c>
      <c r="L43" s="32">
        <f>+COUNTIF(PROD_Jersey!$M$11:$M$60,COD_FIN!B43)</f>
        <v>0</v>
      </c>
      <c r="M43" s="32">
        <f>+COUNTIF(MER_Jersey!$Y$11:$Y$60,COD_FIN!B43)</f>
        <v>0</v>
      </c>
      <c r="N43" s="118">
        <f t="shared" si="5"/>
        <v>0</v>
      </c>
      <c r="O43" s="32">
        <f t="shared" si="8"/>
        <v>0</v>
      </c>
    </row>
    <row r="44" spans="1:15" ht="15" hidden="1" customHeight="1" x14ac:dyDescent="0.3">
      <c r="A44" s="259"/>
      <c r="B44" s="31" t="s">
        <v>297</v>
      </c>
      <c r="C44" s="186">
        <v>2330001</v>
      </c>
      <c r="D44" s="260" t="s">
        <v>296</v>
      </c>
      <c r="E44" s="260" t="s">
        <v>296</v>
      </c>
      <c r="F44" s="31">
        <v>2016</v>
      </c>
      <c r="G44" s="31">
        <v>5</v>
      </c>
      <c r="I44" s="122">
        <f>+COUNTIF(PROD_Holstein!$L$11:$L$60,COD_FIN!B44)</f>
        <v>0</v>
      </c>
      <c r="J44" s="122">
        <f>+COUNTIF(MER_Holstein!$Y$11:$Y$60,COD_FIN!B44)</f>
        <v>0</v>
      </c>
      <c r="K44" s="118">
        <f t="shared" si="7"/>
        <v>0</v>
      </c>
      <c r="L44" s="32">
        <f>+COUNTIF(PROD_Jersey!$M$11:$M$60,COD_FIN!B44)</f>
        <v>0</v>
      </c>
      <c r="M44" s="32">
        <f>+COUNTIF(MER_Jersey!$Y$11:$Y$60,COD_FIN!B44)</f>
        <v>0</v>
      </c>
      <c r="N44" s="118">
        <f t="shared" si="5"/>
        <v>0</v>
      </c>
      <c r="O44" s="32">
        <f t="shared" si="8"/>
        <v>0</v>
      </c>
    </row>
    <row r="45" spans="1:15" ht="15" hidden="1" customHeight="1" x14ac:dyDescent="0.3">
      <c r="A45" s="259"/>
      <c r="B45" s="31" t="s">
        <v>332</v>
      </c>
      <c r="C45" s="186">
        <v>2500001</v>
      </c>
      <c r="D45" s="261" t="s">
        <v>330</v>
      </c>
      <c r="E45" s="261" t="s">
        <v>331</v>
      </c>
      <c r="F45" s="31">
        <v>2022</v>
      </c>
      <c r="G45" s="31">
        <v>8</v>
      </c>
      <c r="I45" s="122">
        <f>+COUNTIF(PROD_Holstein!$L$11:$L$60,COD_FIN!B45)</f>
        <v>0</v>
      </c>
      <c r="J45" s="122">
        <f>+COUNTIF(MER_Holstein!$Y$11:$Y$60,COD_FIN!B45)</f>
        <v>0</v>
      </c>
      <c r="K45" s="118">
        <f t="shared" si="7"/>
        <v>0</v>
      </c>
      <c r="L45" s="32">
        <f>+COUNTIF(PROD_Jersey!$M$11:$M$60,COD_FIN!B45)</f>
        <v>0</v>
      </c>
      <c r="M45" s="32">
        <f>+COUNTIF(MER_Jersey!$Y$11:$Y$60,COD_FIN!B45)</f>
        <v>0</v>
      </c>
      <c r="N45" s="118">
        <f t="shared" si="5"/>
        <v>0</v>
      </c>
      <c r="O45" s="32">
        <f t="shared" si="8"/>
        <v>0</v>
      </c>
    </row>
    <row r="46" spans="1:15" ht="15" hidden="1" customHeight="1" x14ac:dyDescent="0.3">
      <c r="A46" s="259"/>
      <c r="B46" s="31" t="s">
        <v>47</v>
      </c>
      <c r="C46" s="114">
        <v>2580001</v>
      </c>
      <c r="D46" s="260" t="s">
        <v>202</v>
      </c>
      <c r="E46" s="260" t="s">
        <v>203</v>
      </c>
      <c r="F46" s="272">
        <v>2022</v>
      </c>
      <c r="G46" s="272">
        <v>6</v>
      </c>
      <c r="I46" s="122">
        <f>+COUNTIF(PROD_Holstein!$L$11:$L$60,COD_FIN!B46)</f>
        <v>2</v>
      </c>
      <c r="J46" s="122">
        <f>+COUNTIF(MER_Holstein!$Y$11:$Y$60,COD_FIN!B46)</f>
        <v>0</v>
      </c>
      <c r="K46" s="118">
        <f t="shared" si="7"/>
        <v>2</v>
      </c>
      <c r="L46" s="32">
        <f>+COUNTIF(PROD_Jersey!$M$11:$M$60,COD_FIN!B46)</f>
        <v>0</v>
      </c>
      <c r="M46" s="32">
        <f>+COUNTIF(MER_Jersey!$Y$11:$Y$60,COD_FIN!B46)</f>
        <v>0</v>
      </c>
      <c r="N46" s="118">
        <f t="shared" si="5"/>
        <v>0</v>
      </c>
      <c r="O46" s="32">
        <f t="shared" si="8"/>
        <v>2</v>
      </c>
    </row>
    <row r="47" spans="1:15" ht="15" hidden="1" customHeight="1" x14ac:dyDescent="0.3">
      <c r="A47" s="259"/>
      <c r="B47" s="31" t="s">
        <v>321</v>
      </c>
      <c r="C47" s="114">
        <v>2660002</v>
      </c>
      <c r="D47" s="260" t="s">
        <v>320</v>
      </c>
      <c r="E47" s="260" t="s">
        <v>325</v>
      </c>
      <c r="F47" s="31">
        <v>2022</v>
      </c>
      <c r="G47" s="31">
        <v>7</v>
      </c>
      <c r="I47" s="122">
        <f>+COUNTIF(PROD_Holstein!$L$11:$L$60,COD_FIN!B47)</f>
        <v>0</v>
      </c>
      <c r="J47" s="122">
        <f>+COUNTIF(MER_Holstein!$Y$11:$Y$60,COD_FIN!B47)</f>
        <v>0</v>
      </c>
      <c r="K47" s="118">
        <f t="shared" si="7"/>
        <v>0</v>
      </c>
      <c r="L47" s="32">
        <f>+COUNTIF(PROD_Jersey!$M$11:$M$60,COD_FIN!B47)</f>
        <v>0</v>
      </c>
      <c r="M47" s="32">
        <f>+COUNTIF(MER_Jersey!$Y$11:$Y$60,COD_FIN!B47)</f>
        <v>0</v>
      </c>
      <c r="N47" s="118">
        <f t="shared" si="5"/>
        <v>0</v>
      </c>
      <c r="O47" s="32">
        <f t="shared" si="8"/>
        <v>0</v>
      </c>
    </row>
    <row r="48" spans="1:15" ht="15" hidden="1" customHeight="1" x14ac:dyDescent="0.3">
      <c r="A48" s="259"/>
      <c r="B48" s="31" t="s">
        <v>292</v>
      </c>
      <c r="C48" s="114">
        <v>2750001</v>
      </c>
      <c r="D48" s="260" t="s">
        <v>290</v>
      </c>
      <c r="E48" s="260" t="s">
        <v>291</v>
      </c>
      <c r="F48" s="31">
        <v>2022</v>
      </c>
      <c r="G48" s="31">
        <v>7</v>
      </c>
      <c r="I48" s="122">
        <f>+COUNTIF(PROD_Holstein!$L$11:$L$60,COD_FIN!B48)</f>
        <v>0</v>
      </c>
      <c r="J48" s="122">
        <f>+COUNTIF(MER_Holstein!$Y$11:$Y$60,COD_FIN!B48)</f>
        <v>0</v>
      </c>
      <c r="K48" s="118">
        <f t="shared" si="7"/>
        <v>0</v>
      </c>
      <c r="L48" s="32">
        <f>+COUNTIF(PROD_Jersey!$M$11:$M$60,COD_FIN!B48)</f>
        <v>0</v>
      </c>
      <c r="M48" s="32">
        <f>+COUNTIF(MER_Jersey!$Y$11:$Y$60,COD_FIN!B48)</f>
        <v>0</v>
      </c>
      <c r="N48" s="118">
        <f t="shared" si="5"/>
        <v>0</v>
      </c>
      <c r="O48" s="32">
        <f t="shared" si="8"/>
        <v>0</v>
      </c>
    </row>
    <row r="49" spans="1:15" ht="15" hidden="1" customHeight="1" x14ac:dyDescent="0.3">
      <c r="A49" s="259"/>
      <c r="B49" s="31" t="s">
        <v>46</v>
      </c>
      <c r="C49" s="114">
        <v>2840001</v>
      </c>
      <c r="D49" s="260" t="s">
        <v>206</v>
      </c>
      <c r="E49" s="260" t="s">
        <v>207</v>
      </c>
      <c r="F49" s="272">
        <v>2022</v>
      </c>
      <c r="G49" s="272">
        <v>8</v>
      </c>
      <c r="I49" s="122">
        <f>+COUNTIF(PROD_Holstein!$L$11:$L$60,COD_FIN!B49)</f>
        <v>4</v>
      </c>
      <c r="J49" s="122">
        <f>+COUNTIF(MER_Holstein!$Y$11:$Y$60,COD_FIN!B49)</f>
        <v>9</v>
      </c>
      <c r="K49" s="118">
        <f t="shared" si="7"/>
        <v>13</v>
      </c>
      <c r="L49" s="32">
        <f>+COUNTIF(PROD_Jersey!$M$11:$M$60,COD_FIN!B49)</f>
        <v>0</v>
      </c>
      <c r="M49" s="32">
        <f>+COUNTIF(MER_Jersey!$Y$11:$Y$60,COD_FIN!B49)</f>
        <v>0</v>
      </c>
      <c r="N49" s="118">
        <f t="shared" si="5"/>
        <v>0</v>
      </c>
      <c r="O49" s="32">
        <f t="shared" si="8"/>
        <v>13</v>
      </c>
    </row>
    <row r="50" spans="1:15" ht="15" hidden="1" customHeight="1" x14ac:dyDescent="0.3">
      <c r="A50" s="259"/>
      <c r="B50" s="31" t="s">
        <v>253</v>
      </c>
      <c r="C50" s="114">
        <v>2850002</v>
      </c>
      <c r="D50" s="260" t="s">
        <v>242</v>
      </c>
      <c r="E50" s="260" t="s">
        <v>243</v>
      </c>
      <c r="F50" s="31">
        <v>2021</v>
      </c>
      <c r="G50" s="31">
        <v>8</v>
      </c>
      <c r="I50" s="122">
        <f>+COUNTIF(PROD_Holstein!$L$11:$L$60,COD_FIN!B50)</f>
        <v>0</v>
      </c>
      <c r="J50" s="122">
        <f>+COUNTIF(MER_Holstein!$Y$11:$Y$60,COD_FIN!B50)</f>
        <v>0</v>
      </c>
      <c r="K50" s="118">
        <f t="shared" si="7"/>
        <v>0</v>
      </c>
      <c r="L50" s="32">
        <f>+COUNTIF(PROD_Jersey!$M$11:$M$60,COD_FIN!B50)</f>
        <v>0</v>
      </c>
      <c r="M50" s="32">
        <f>+COUNTIF(MER_Jersey!$Y$11:$Y$60,COD_FIN!B50)</f>
        <v>0</v>
      </c>
      <c r="N50" s="118">
        <f t="shared" si="5"/>
        <v>0</v>
      </c>
      <c r="O50" s="32">
        <f t="shared" si="8"/>
        <v>0</v>
      </c>
    </row>
    <row r="51" spans="1:15" ht="15" hidden="1" customHeight="1" x14ac:dyDescent="0.3">
      <c r="A51" s="259"/>
      <c r="B51" s="31" t="s">
        <v>329</v>
      </c>
      <c r="C51" s="114">
        <v>3010001</v>
      </c>
      <c r="D51" s="260" t="s">
        <v>327</v>
      </c>
      <c r="E51" s="260" t="s">
        <v>328</v>
      </c>
      <c r="F51" s="272">
        <v>2022</v>
      </c>
      <c r="G51" s="272">
        <v>6</v>
      </c>
      <c r="I51" s="122">
        <f>+COUNTIF(PROD_Holstein!$L$11:$L$60,COD_FIN!B51)</f>
        <v>0</v>
      </c>
      <c r="J51" s="122">
        <f>+COUNTIF(MER_Holstein!$Y$11:$Y$60,COD_FIN!B51)</f>
        <v>1</v>
      </c>
      <c r="K51" s="118">
        <f t="shared" si="7"/>
        <v>1</v>
      </c>
      <c r="L51" s="32">
        <f>+COUNTIF(PROD_Jersey!$M$11:$M$60,COD_FIN!B51)</f>
        <v>0</v>
      </c>
      <c r="M51" s="32">
        <f>+COUNTIF(MER_Jersey!$Y$11:$Y$60,COD_FIN!B51)</f>
        <v>0</v>
      </c>
      <c r="N51" s="118">
        <f t="shared" si="5"/>
        <v>0</v>
      </c>
      <c r="O51" s="32">
        <f t="shared" si="8"/>
        <v>1</v>
      </c>
    </row>
    <row r="52" spans="1:15" ht="15" hidden="1" customHeight="1" x14ac:dyDescent="0.3">
      <c r="A52" s="259"/>
      <c r="B52" s="31" t="s">
        <v>344</v>
      </c>
      <c r="C52" s="114">
        <v>3040002</v>
      </c>
      <c r="D52" s="260" t="s">
        <v>417</v>
      </c>
      <c r="E52" s="260" t="s">
        <v>208</v>
      </c>
      <c r="F52" s="31">
        <v>2022</v>
      </c>
      <c r="G52" s="31">
        <v>6</v>
      </c>
      <c r="I52" s="122">
        <f>+COUNTIF(PROD_Holstein!$L$11:$L$60,COD_FIN!B52)</f>
        <v>0</v>
      </c>
      <c r="J52" s="122">
        <f>+COUNTIF(MER_Holstein!$Y$11:$Y$60,COD_FIN!B52)</f>
        <v>0</v>
      </c>
      <c r="K52" s="118">
        <f t="shared" si="7"/>
        <v>0</v>
      </c>
      <c r="L52" s="32">
        <f>+COUNTIF(PROD_Jersey!$M$11:$M$60,COD_FIN!B52)</f>
        <v>0</v>
      </c>
      <c r="M52" s="32">
        <f>+COUNTIF(MER_Jersey!$Y$11:$Y$60,COD_FIN!B52)</f>
        <v>0</v>
      </c>
      <c r="N52" s="118">
        <f t="shared" si="5"/>
        <v>0</v>
      </c>
      <c r="O52" s="32">
        <f t="shared" si="8"/>
        <v>0</v>
      </c>
    </row>
    <row r="53" spans="1:15" ht="15" hidden="1" customHeight="1" x14ac:dyDescent="0.3">
      <c r="A53" s="259"/>
      <c r="B53" s="31" t="s">
        <v>300</v>
      </c>
      <c r="C53" s="114">
        <v>3180001</v>
      </c>
      <c r="D53" s="260" t="s">
        <v>298</v>
      </c>
      <c r="E53" s="260" t="s">
        <v>299</v>
      </c>
      <c r="F53" s="31">
        <v>2018</v>
      </c>
      <c r="G53" s="31">
        <v>9</v>
      </c>
      <c r="I53" s="122">
        <f>+COUNTIF(PROD_Holstein!$L$11:$L$60,COD_FIN!B53)</f>
        <v>0</v>
      </c>
      <c r="J53" s="122">
        <f>+COUNTIF(MER_Holstein!$Y$11:$Y$60,COD_FIN!B53)</f>
        <v>0</v>
      </c>
      <c r="K53" s="118">
        <f t="shared" si="7"/>
        <v>0</v>
      </c>
      <c r="L53" s="32">
        <f>+COUNTIF(PROD_Jersey!$M$11:$M$60,COD_FIN!B53)</f>
        <v>0</v>
      </c>
      <c r="M53" s="32">
        <f>+COUNTIF(MER_Jersey!$Y$11:$Y$60,COD_FIN!B53)</f>
        <v>0</v>
      </c>
      <c r="N53" s="118">
        <f t="shared" si="5"/>
        <v>0</v>
      </c>
      <c r="O53" s="32">
        <f t="shared" si="8"/>
        <v>0</v>
      </c>
    </row>
    <row r="54" spans="1:15" ht="15" hidden="1" customHeight="1" x14ac:dyDescent="0.3">
      <c r="A54" s="259"/>
      <c r="B54" s="31" t="s">
        <v>254</v>
      </c>
      <c r="C54" s="114">
        <v>100970001</v>
      </c>
      <c r="D54" s="260" t="s">
        <v>227</v>
      </c>
      <c r="E54" s="260" t="s">
        <v>228</v>
      </c>
      <c r="F54" s="31">
        <v>2022</v>
      </c>
      <c r="G54" s="31">
        <v>8</v>
      </c>
      <c r="I54" s="122">
        <f>+COUNTIF(PROD_Holstein!$L$11:$L$60,COD_FIN!B54)</f>
        <v>0</v>
      </c>
      <c r="J54" s="122">
        <f>+COUNTIF(MER_Holstein!$Y$11:$Y$60,COD_FIN!B54)</f>
        <v>0</v>
      </c>
      <c r="K54" s="118">
        <f t="shared" si="7"/>
        <v>0</v>
      </c>
      <c r="L54" s="32">
        <f>+COUNTIF(PROD_Jersey!$M$11:$M$60,COD_FIN!B54)</f>
        <v>0</v>
      </c>
      <c r="M54" s="32">
        <f>+COUNTIF(MER_Jersey!$Y$11:$Y$60,COD_FIN!B54)</f>
        <v>0</v>
      </c>
      <c r="N54" s="118">
        <f t="shared" si="5"/>
        <v>0</v>
      </c>
      <c r="O54" s="32">
        <f t="shared" si="8"/>
        <v>0</v>
      </c>
    </row>
    <row r="55" spans="1:15" ht="15" hidden="1" customHeight="1" x14ac:dyDescent="0.3">
      <c r="A55" s="259"/>
      <c r="B55" s="31" t="s">
        <v>363</v>
      </c>
      <c r="C55" s="114">
        <v>101350001</v>
      </c>
      <c r="D55" s="260" t="s">
        <v>364</v>
      </c>
      <c r="E55" s="260" t="s">
        <v>365</v>
      </c>
      <c r="F55" s="31">
        <v>2022</v>
      </c>
      <c r="G55" s="31">
        <v>6</v>
      </c>
      <c r="I55" s="122">
        <f>+COUNTIF(PROD_Holstein!$L$11:$L$60,COD_FIN!B55)</f>
        <v>0</v>
      </c>
      <c r="J55" s="122">
        <f>+COUNTIF(MER_Holstein!$Y$11:$Y$60,COD_FIN!B55)</f>
        <v>0</v>
      </c>
      <c r="K55" s="118">
        <f t="shared" si="7"/>
        <v>0</v>
      </c>
      <c r="L55" s="32">
        <f>+COUNTIF(PROD_Jersey!$M$11:$M$60,COD_FIN!B55)</f>
        <v>0</v>
      </c>
      <c r="M55" s="32">
        <f>+COUNTIF(MER_Jersey!$Y$11:$Y$60,COD_FIN!B55)</f>
        <v>0</v>
      </c>
      <c r="N55" s="118">
        <f t="shared" si="5"/>
        <v>0</v>
      </c>
      <c r="O55" s="32">
        <f t="shared" si="8"/>
        <v>0</v>
      </c>
    </row>
    <row r="56" spans="1:15" ht="15" hidden="1" customHeight="1" x14ac:dyDescent="0.3">
      <c r="A56" s="259"/>
      <c r="B56" s="31" t="s">
        <v>84</v>
      </c>
      <c r="C56" s="114">
        <v>101440001</v>
      </c>
      <c r="D56" s="260" t="s">
        <v>83</v>
      </c>
      <c r="E56" s="260" t="s">
        <v>180</v>
      </c>
      <c r="F56" s="272">
        <v>2022</v>
      </c>
      <c r="G56" s="272">
        <v>8</v>
      </c>
      <c r="I56" s="122">
        <f>+COUNTIF(PROD_Holstein!$L$11:$L$60,COD_FIN!B56)</f>
        <v>1</v>
      </c>
      <c r="J56" s="122">
        <f>+COUNTIF(MER_Holstein!$Y$11:$Y$60,COD_FIN!B56)</f>
        <v>2</v>
      </c>
      <c r="K56" s="118">
        <f t="shared" si="7"/>
        <v>3</v>
      </c>
      <c r="L56" s="32">
        <f>+COUNTIF(PROD_Jersey!$M$11:$M$60,COD_FIN!B56)</f>
        <v>1</v>
      </c>
      <c r="M56" s="32">
        <f>+COUNTIF(MER_Jersey!$Y$11:$Y$60,COD_FIN!B56)</f>
        <v>4</v>
      </c>
      <c r="N56" s="118">
        <f t="shared" si="5"/>
        <v>5</v>
      </c>
      <c r="O56" s="32">
        <f t="shared" si="8"/>
        <v>8</v>
      </c>
    </row>
    <row r="57" spans="1:15" ht="15" hidden="1" customHeight="1" x14ac:dyDescent="0.3">
      <c r="A57" s="259"/>
      <c r="B57" s="31" t="s">
        <v>48</v>
      </c>
      <c r="C57" s="114">
        <v>101520001</v>
      </c>
      <c r="D57" s="260" t="s">
        <v>209</v>
      </c>
      <c r="E57" s="260" t="s">
        <v>210</v>
      </c>
      <c r="F57" s="272">
        <v>2022</v>
      </c>
      <c r="G57" s="272">
        <v>6</v>
      </c>
      <c r="I57" s="122">
        <f>+COUNTIF(PROD_Holstein!$L$11:$L$60,COD_FIN!B57)</f>
        <v>4</v>
      </c>
      <c r="J57" s="122">
        <f>+COUNTIF(MER_Holstein!$Y$11:$Y$60,COD_FIN!B57)</f>
        <v>30</v>
      </c>
      <c r="K57" s="118">
        <f t="shared" si="7"/>
        <v>34</v>
      </c>
      <c r="L57" s="32">
        <f>+COUNTIF(PROD_Jersey!$M$11:$M$60,COD_FIN!B57)</f>
        <v>0</v>
      </c>
      <c r="M57" s="32">
        <f>+COUNTIF(MER_Jersey!$Y$11:$Y$60,COD_FIN!B57)</f>
        <v>0</v>
      </c>
      <c r="N57" s="118">
        <f t="shared" si="5"/>
        <v>0</v>
      </c>
      <c r="O57" s="32">
        <f t="shared" si="8"/>
        <v>34</v>
      </c>
    </row>
    <row r="58" spans="1:15" ht="15" hidden="1" customHeight="1" x14ac:dyDescent="0.3">
      <c r="A58" s="259"/>
      <c r="B58" s="31" t="s">
        <v>60</v>
      </c>
      <c r="C58" s="114">
        <v>102960001</v>
      </c>
      <c r="D58" s="260" t="s">
        <v>309</v>
      </c>
      <c r="E58" s="260" t="s">
        <v>310</v>
      </c>
      <c r="F58" s="272">
        <v>2022</v>
      </c>
      <c r="G58" s="272">
        <v>7</v>
      </c>
      <c r="I58" s="122">
        <f>+COUNTIF(PROD_Holstein!$L$11:$L$60,COD_FIN!B58)</f>
        <v>17</v>
      </c>
      <c r="J58" s="122">
        <f>+COUNTIF(MER_Holstein!$Y$11:$Y$60,COD_FIN!B58)</f>
        <v>0</v>
      </c>
      <c r="K58" s="118">
        <f t="shared" si="7"/>
        <v>17</v>
      </c>
      <c r="L58" s="32">
        <f>+COUNTIF(PROD_Jersey!$M$11:$M$60,COD_FIN!B58)</f>
        <v>0</v>
      </c>
      <c r="M58" s="32">
        <f>+COUNTIF(MER_Jersey!$Y$11:$Y$60,COD_FIN!B58)</f>
        <v>0</v>
      </c>
      <c r="N58" s="118">
        <f t="shared" si="5"/>
        <v>0</v>
      </c>
      <c r="O58" s="32">
        <f t="shared" si="8"/>
        <v>17</v>
      </c>
    </row>
    <row r="59" spans="1:15" ht="15" hidden="1" customHeight="1" x14ac:dyDescent="0.3">
      <c r="A59" s="259"/>
      <c r="B59" s="31" t="s">
        <v>326</v>
      </c>
      <c r="C59" s="114">
        <v>103950001</v>
      </c>
      <c r="D59" s="260" t="s">
        <v>318</v>
      </c>
      <c r="E59" s="260" t="s">
        <v>319</v>
      </c>
      <c r="F59" s="31">
        <v>2021</v>
      </c>
      <c r="G59" s="31">
        <v>10</v>
      </c>
      <c r="I59" s="122">
        <f>+COUNTIF(PROD_Holstein!$L$11:$L$60,COD_FIN!B59)</f>
        <v>0</v>
      </c>
      <c r="J59" s="122">
        <f>+COUNTIF(MER_Holstein!$Y$11:$Y$60,COD_FIN!B59)</f>
        <v>0</v>
      </c>
      <c r="K59" s="118">
        <f t="shared" si="7"/>
        <v>0</v>
      </c>
      <c r="L59" s="32">
        <f>+COUNTIF(PROD_Jersey!$M$11:$M$60,COD_FIN!B59)</f>
        <v>0</v>
      </c>
      <c r="M59" s="32">
        <f>+COUNTIF(MER_Jersey!$Y$11:$Y$60,COD_FIN!B59)</f>
        <v>0</v>
      </c>
      <c r="N59" s="118">
        <f t="shared" si="5"/>
        <v>0</v>
      </c>
      <c r="O59" s="32">
        <f t="shared" si="8"/>
        <v>0</v>
      </c>
    </row>
    <row r="60" spans="1:15" ht="15" hidden="1" customHeight="1" x14ac:dyDescent="0.3">
      <c r="A60" s="259"/>
      <c r="B60" s="31" t="s">
        <v>255</v>
      </c>
      <c r="C60" s="114">
        <v>104890001</v>
      </c>
      <c r="D60" s="260" t="s">
        <v>229</v>
      </c>
      <c r="E60" s="260" t="s">
        <v>230</v>
      </c>
      <c r="F60" s="272">
        <v>2022</v>
      </c>
      <c r="G60" s="272">
        <v>1</v>
      </c>
      <c r="I60" s="122">
        <f>+COUNTIF(PROD_Holstein!$L$11:$L$60,COD_FIN!B60)</f>
        <v>0</v>
      </c>
      <c r="J60" s="122">
        <f>+COUNTIF(MER_Holstein!$Y$11:$Y$60,COD_FIN!B60)</f>
        <v>0</v>
      </c>
      <c r="K60" s="118">
        <f t="shared" si="7"/>
        <v>0</v>
      </c>
      <c r="L60" s="32">
        <f>+COUNTIF(PROD_Jersey!$M$11:$M$60,COD_FIN!B60)</f>
        <v>26</v>
      </c>
      <c r="M60" s="32">
        <f>+COUNTIF(MER_Jersey!$Y$11:$Y$60,COD_FIN!B60)</f>
        <v>0</v>
      </c>
      <c r="N60" s="118">
        <f t="shared" si="5"/>
        <v>26</v>
      </c>
      <c r="O60" s="32">
        <f t="shared" si="8"/>
        <v>26</v>
      </c>
    </row>
    <row r="61" spans="1:15" ht="15" hidden="1" customHeight="1" x14ac:dyDescent="0.3">
      <c r="A61" s="259"/>
      <c r="B61" s="31" t="s">
        <v>85</v>
      </c>
      <c r="C61" s="114">
        <v>104900001</v>
      </c>
      <c r="D61" s="260" t="s">
        <v>174</v>
      </c>
      <c r="E61" s="260" t="s">
        <v>175</v>
      </c>
      <c r="F61" s="31">
        <v>2022</v>
      </c>
      <c r="G61" s="31">
        <v>7</v>
      </c>
      <c r="I61" s="122">
        <f>+COUNTIF(PROD_Holstein!$L$11:$L$60,COD_FIN!B61)</f>
        <v>0</v>
      </c>
      <c r="J61" s="122">
        <f>+COUNTIF(MER_Holstein!$Y$11:$Y$60,COD_FIN!B61)</f>
        <v>0</v>
      </c>
      <c r="K61" s="118">
        <f t="shared" si="7"/>
        <v>0</v>
      </c>
      <c r="L61" s="32">
        <f>+COUNTIF(PROD_Jersey!$M$11:$M$60,COD_FIN!B61)</f>
        <v>0</v>
      </c>
      <c r="M61" s="32">
        <f>+COUNTIF(MER_Jersey!$Y$11:$Y$60,COD_FIN!B61)</f>
        <v>0</v>
      </c>
      <c r="N61" s="118">
        <f t="shared" si="5"/>
        <v>0</v>
      </c>
      <c r="O61" s="32">
        <f t="shared" si="8"/>
        <v>0</v>
      </c>
    </row>
    <row r="62" spans="1:15" ht="15" hidden="1" customHeight="1" x14ac:dyDescent="0.3">
      <c r="A62" s="259"/>
      <c r="B62" s="31" t="s">
        <v>220</v>
      </c>
      <c r="C62" s="114">
        <v>106050001</v>
      </c>
      <c r="D62" s="260" t="s">
        <v>176</v>
      </c>
      <c r="E62" s="260" t="s">
        <v>390</v>
      </c>
      <c r="F62" s="272">
        <v>2022</v>
      </c>
      <c r="G62" s="272">
        <v>8</v>
      </c>
      <c r="I62" s="122">
        <f>+COUNTIF(PROD_Holstein!$L$11:$L$60,COD_FIN!B62)</f>
        <v>0</v>
      </c>
      <c r="J62" s="122">
        <f>+COUNTIF(MER_Holstein!$Y$11:$Y$60,COD_FIN!B62)</f>
        <v>0</v>
      </c>
      <c r="K62" s="118">
        <f t="shared" si="7"/>
        <v>0</v>
      </c>
      <c r="L62" s="32">
        <f>+COUNTIF(PROD_Jersey!$M$11:$M$60,COD_FIN!B62)</f>
        <v>2</v>
      </c>
      <c r="M62" s="32">
        <f>+COUNTIF(MER_Jersey!$Y$11:$Y$60,COD_FIN!B62)</f>
        <v>3</v>
      </c>
      <c r="N62" s="118">
        <f t="shared" si="5"/>
        <v>5</v>
      </c>
      <c r="O62" s="32">
        <f t="shared" si="8"/>
        <v>5</v>
      </c>
    </row>
    <row r="63" spans="1:15" ht="15" hidden="1" customHeight="1" x14ac:dyDescent="0.3">
      <c r="A63" s="259"/>
      <c r="B63" s="31" t="s">
        <v>301</v>
      </c>
      <c r="C63" s="114">
        <v>106820001</v>
      </c>
      <c r="D63" s="260" t="s">
        <v>302</v>
      </c>
      <c r="E63" s="260" t="s">
        <v>303</v>
      </c>
      <c r="F63" s="272">
        <v>2022</v>
      </c>
      <c r="G63" s="272">
        <v>8</v>
      </c>
      <c r="I63" s="122">
        <f>+COUNTIF(PROD_Holstein!$L$11:$L$60,COD_FIN!B63)</f>
        <v>0</v>
      </c>
      <c r="J63" s="122">
        <f>+COUNTIF(MER_Holstein!$Y$11:$Y$60,COD_FIN!B63)</f>
        <v>0</v>
      </c>
      <c r="K63" s="118">
        <f t="shared" si="7"/>
        <v>0</v>
      </c>
      <c r="L63" s="32">
        <f>+COUNTIF(PROD_Jersey!$M$11:$M$60,COD_FIN!B63)</f>
        <v>1</v>
      </c>
      <c r="M63" s="32">
        <f>+COUNTIF(MER_Jersey!$Y$11:$Y$60,COD_FIN!B63)</f>
        <v>1</v>
      </c>
      <c r="N63" s="118">
        <f t="shared" si="5"/>
        <v>2</v>
      </c>
      <c r="O63" s="32">
        <f t="shared" si="8"/>
        <v>2</v>
      </c>
    </row>
    <row r="64" spans="1:15" ht="15" hidden="1" customHeight="1" x14ac:dyDescent="0.3">
      <c r="B64" s="31" t="s">
        <v>373</v>
      </c>
      <c r="C64" s="114">
        <v>108020002</v>
      </c>
      <c r="D64" s="260" t="s">
        <v>371</v>
      </c>
      <c r="E64" s="260" t="s">
        <v>372</v>
      </c>
      <c r="F64" s="272">
        <v>2022</v>
      </c>
      <c r="G64" s="272">
        <v>7</v>
      </c>
      <c r="I64" s="122">
        <f>+COUNTIF(PROD_Holstein!$L$11:$L$60,COD_FIN!B64)</f>
        <v>4</v>
      </c>
      <c r="J64" s="122">
        <f>+COUNTIF(MER_Holstein!$Y$11:$Y$60,COD_FIN!B64)</f>
        <v>0</v>
      </c>
      <c r="K64" s="118">
        <f t="shared" si="7"/>
        <v>4</v>
      </c>
      <c r="L64" s="32">
        <f>+COUNTIF(PROD_Jersey!$M$11:$M$60,COD_FIN!B64)</f>
        <v>0</v>
      </c>
      <c r="M64" s="32">
        <f>+COUNTIF(MER_Jersey!$Y$11:$Y$60,COD_FIN!B64)</f>
        <v>0</v>
      </c>
      <c r="N64" s="118">
        <f t="shared" si="5"/>
        <v>0</v>
      </c>
      <c r="O64" s="32">
        <f t="shared" si="8"/>
        <v>4</v>
      </c>
    </row>
    <row r="65" spans="1:15" ht="15" hidden="1" customHeight="1" x14ac:dyDescent="0.3">
      <c r="B65" s="31" t="s">
        <v>324</v>
      </c>
      <c r="C65" s="114">
        <v>108130002</v>
      </c>
      <c r="D65" s="260" t="s">
        <v>322</v>
      </c>
      <c r="E65" s="260" t="s">
        <v>323</v>
      </c>
      <c r="F65" s="31">
        <v>2022</v>
      </c>
      <c r="G65" s="31">
        <v>6</v>
      </c>
      <c r="I65" s="122">
        <f>+COUNTIF(PROD_Holstein!$L$11:$L$60,COD_FIN!B65)</f>
        <v>0</v>
      </c>
      <c r="J65" s="122">
        <f>+COUNTIF(MER_Holstein!$Y$11:$Y$60,COD_FIN!B65)</f>
        <v>0</v>
      </c>
      <c r="K65" s="118">
        <f t="shared" si="7"/>
        <v>0</v>
      </c>
      <c r="L65" s="32">
        <f>+COUNTIF(PROD_Jersey!$M$11:$M$60,COD_FIN!B65)</f>
        <v>0</v>
      </c>
      <c r="M65" s="32">
        <f>+COUNTIF(MER_Jersey!$Y$11:$Y$60,COD_FIN!B65)</f>
        <v>0</v>
      </c>
      <c r="N65" s="118">
        <f t="shared" si="5"/>
        <v>0</v>
      </c>
      <c r="O65" s="32">
        <f t="shared" si="8"/>
        <v>0</v>
      </c>
    </row>
    <row r="66" spans="1:15" ht="15" hidden="1" customHeight="1" x14ac:dyDescent="0.3">
      <c r="B66" s="31" t="s">
        <v>250</v>
      </c>
      <c r="C66" s="114">
        <v>109330001</v>
      </c>
      <c r="D66" s="260" t="s">
        <v>235</v>
      </c>
      <c r="E66" s="260" t="s">
        <v>236</v>
      </c>
      <c r="F66" s="31">
        <v>2017</v>
      </c>
      <c r="G66" s="31">
        <v>6</v>
      </c>
      <c r="I66" s="122">
        <f>+COUNTIF(PROD_Holstein!$L$11:$L$60,COD_FIN!B66)</f>
        <v>0</v>
      </c>
      <c r="J66" s="122">
        <f>+COUNTIF(MER_Holstein!$Y$11:$Y$60,COD_FIN!B66)</f>
        <v>0</v>
      </c>
      <c r="K66" s="118">
        <f t="shared" si="7"/>
        <v>0</v>
      </c>
      <c r="L66" s="32">
        <f>+COUNTIF(PROD_Jersey!$M$11:$M$60,COD_FIN!B66)</f>
        <v>0</v>
      </c>
      <c r="M66" s="32">
        <f>+COUNTIF(MER_Jersey!$Y$11:$Y$60,COD_FIN!B66)</f>
        <v>0</v>
      </c>
      <c r="N66" s="118">
        <f t="shared" si="5"/>
        <v>0</v>
      </c>
      <c r="O66" s="32">
        <f t="shared" si="8"/>
        <v>0</v>
      </c>
    </row>
    <row r="67" spans="1:15" ht="15" hidden="1" customHeight="1" x14ac:dyDescent="0.3">
      <c r="A67" s="263"/>
      <c r="B67" s="31" t="s">
        <v>251</v>
      </c>
      <c r="C67" s="114">
        <v>110040003</v>
      </c>
      <c r="D67" s="260" t="s">
        <v>237</v>
      </c>
      <c r="E67" s="260" t="s">
        <v>238</v>
      </c>
      <c r="F67" s="272">
        <v>2022</v>
      </c>
      <c r="G67" s="272">
        <v>8</v>
      </c>
      <c r="I67" s="122">
        <f>+COUNTIF(PROD_Holstein!$L$11:$L$60,COD_FIN!B67)</f>
        <v>0</v>
      </c>
      <c r="J67" s="122">
        <f>+COUNTIF(MER_Holstein!$Y$11:$Y$60,COD_FIN!B67)</f>
        <v>0</v>
      </c>
      <c r="K67" s="118">
        <f t="shared" si="7"/>
        <v>0</v>
      </c>
      <c r="L67" s="32">
        <f>+COUNTIF(PROD_Jersey!$M$11:$M$60,COD_FIN!B67)</f>
        <v>3</v>
      </c>
      <c r="M67" s="32">
        <f>+COUNTIF(MER_Jersey!$Y$11:$Y$60,COD_FIN!B67)</f>
        <v>0</v>
      </c>
      <c r="N67" s="118">
        <f t="shared" si="5"/>
        <v>3</v>
      </c>
      <c r="O67" s="32">
        <f t="shared" si="8"/>
        <v>3</v>
      </c>
    </row>
    <row r="68" spans="1:15" ht="15" hidden="1" customHeight="1" x14ac:dyDescent="0.3">
      <c r="B68" s="31" t="s">
        <v>256</v>
      </c>
      <c r="C68" s="114">
        <v>110040004</v>
      </c>
      <c r="D68" s="260" t="s">
        <v>231</v>
      </c>
      <c r="E68" s="260" t="s">
        <v>232</v>
      </c>
      <c r="F68" s="272">
        <v>2022</v>
      </c>
      <c r="G68" s="272">
        <v>8</v>
      </c>
      <c r="I68" s="122">
        <f>+COUNTIF(PROD_Holstein!$L$11:$L$60,COD_FIN!B68)</f>
        <v>0</v>
      </c>
      <c r="J68" s="122">
        <f>+COUNTIF(MER_Holstein!$Y$11:$Y$60,COD_FIN!B68)</f>
        <v>0</v>
      </c>
      <c r="K68" s="118">
        <f t="shared" si="7"/>
        <v>0</v>
      </c>
      <c r="L68" s="32">
        <f>+COUNTIF(PROD_Jersey!$M$11:$M$60,COD_FIN!B68)</f>
        <v>7</v>
      </c>
      <c r="M68" s="32">
        <f>+COUNTIF(MER_Jersey!$Y$11:$Y$60,COD_FIN!B68)</f>
        <v>0</v>
      </c>
      <c r="N68" s="118">
        <f t="shared" si="5"/>
        <v>7</v>
      </c>
      <c r="O68" s="32">
        <f t="shared" si="8"/>
        <v>7</v>
      </c>
    </row>
    <row r="69" spans="1:15" ht="15" hidden="1" customHeight="1" x14ac:dyDescent="0.3">
      <c r="A69" s="263"/>
      <c r="B69" s="31" t="s">
        <v>381</v>
      </c>
      <c r="C69" s="114">
        <v>110040005</v>
      </c>
      <c r="D69" s="260" t="s">
        <v>382</v>
      </c>
      <c r="E69" s="260" t="s">
        <v>383</v>
      </c>
      <c r="F69" s="31">
        <v>2022</v>
      </c>
      <c r="G69" s="31">
        <v>8</v>
      </c>
      <c r="I69" s="122">
        <f>+COUNTIF(PROD_Holstein!$L$11:$L$60,COD_FIN!B69)</f>
        <v>0</v>
      </c>
      <c r="J69" s="122">
        <f>+COUNTIF(MER_Holstein!$Y$11:$Y$60,COD_FIN!B69)</f>
        <v>0</v>
      </c>
      <c r="K69" s="118">
        <f t="shared" si="7"/>
        <v>0</v>
      </c>
      <c r="L69" s="32">
        <f>+COUNTIF(PROD_Jersey!$M$11:$M$60,COD_FIN!B69)</f>
        <v>0</v>
      </c>
      <c r="M69" s="32">
        <f>+COUNTIF(MER_Jersey!$Y$11:$Y$60,COD_FIN!B69)</f>
        <v>0</v>
      </c>
      <c r="N69" s="118">
        <f t="shared" si="5"/>
        <v>0</v>
      </c>
      <c r="O69" s="32">
        <f t="shared" si="8"/>
        <v>0</v>
      </c>
    </row>
    <row r="70" spans="1:15" ht="15" hidden="1" customHeight="1" x14ac:dyDescent="0.3">
      <c r="I70" s="123">
        <f>SUM(I9:I69)</f>
        <v>50</v>
      </c>
      <c r="J70" s="123">
        <f>SUM(J9:J69)</f>
        <v>50</v>
      </c>
      <c r="K70" s="191">
        <f t="shared" ref="K70:N70" si="9">SUM(K9:K69)</f>
        <v>100</v>
      </c>
      <c r="L70" s="123">
        <f>SUM(L9:L69)</f>
        <v>50</v>
      </c>
      <c r="M70" s="123">
        <f t="shared" si="9"/>
        <v>50</v>
      </c>
      <c r="N70" s="191">
        <f t="shared" si="9"/>
        <v>100</v>
      </c>
      <c r="O70" s="123">
        <f>SUM(O9:O69)</f>
        <v>200</v>
      </c>
    </row>
    <row r="71" spans="1:15" ht="15" hidden="1" customHeight="1" x14ac:dyDescent="0.3">
      <c r="B71" s="32">
        <f>+COUNTA(B9:B69)</f>
        <v>61</v>
      </c>
      <c r="C71" s="32">
        <f>+COUNTA(C9:C69)</f>
        <v>61</v>
      </c>
    </row>
    <row r="72" spans="1:15" ht="15" hidden="1" customHeight="1" x14ac:dyDescent="0.3"/>
    <row r="73" spans="1:15" ht="15" hidden="1" customHeight="1" x14ac:dyDescent="0.3"/>
    <row r="74" spans="1:15" ht="15" hidden="1" customHeight="1" x14ac:dyDescent="0.3"/>
    <row r="75" spans="1:15" ht="15" hidden="1" customHeight="1" x14ac:dyDescent="0.3"/>
    <row r="76" spans="1:15" ht="15" hidden="1" customHeight="1" x14ac:dyDescent="0.3"/>
    <row r="77" spans="1:15" hidden="1" x14ac:dyDescent="0.3"/>
    <row r="78" spans="1:15" hidden="1" x14ac:dyDescent="0.3"/>
    <row r="79" spans="1:15" ht="15" hidden="1" x14ac:dyDescent="0.3">
      <c r="D79" s="262"/>
      <c r="E79" s="262"/>
    </row>
    <row r="80" spans="1:15" ht="15" hidden="1" x14ac:dyDescent="0.3">
      <c r="D80" s="262"/>
      <c r="E80" s="262"/>
    </row>
    <row r="81" spans="4:5" ht="15" hidden="1" x14ac:dyDescent="0.3">
      <c r="D81" s="262"/>
      <c r="E81" s="262"/>
    </row>
    <row r="82" spans="4:5" ht="15" hidden="1" x14ac:dyDescent="0.3">
      <c r="D82" s="262"/>
      <c r="E82" s="262"/>
    </row>
    <row r="83" spans="4:5" ht="15" hidden="1" x14ac:dyDescent="0.3">
      <c r="D83" s="262"/>
      <c r="E83" s="262"/>
    </row>
    <row r="84" spans="4:5" ht="15" hidden="1" x14ac:dyDescent="0.3">
      <c r="D84" s="262"/>
      <c r="E84" s="262"/>
    </row>
    <row r="85" spans="4:5" ht="15" hidden="1" x14ac:dyDescent="0.3">
      <c r="D85" s="262"/>
      <c r="E85" s="262"/>
    </row>
    <row r="86" spans="4:5" ht="15" hidden="1" x14ac:dyDescent="0.3">
      <c r="D86" s="262"/>
      <c r="E86" s="262"/>
    </row>
    <row r="87" spans="4:5" ht="15" x14ac:dyDescent="0.3">
      <c r="D87" s="262"/>
      <c r="E87" s="262"/>
    </row>
    <row r="88" spans="4:5" ht="15" x14ac:dyDescent="0.3">
      <c r="D88" s="262"/>
      <c r="E88" s="262"/>
    </row>
    <row r="89" spans="4:5" ht="15" x14ac:dyDescent="0.3">
      <c r="D89" s="262"/>
      <c r="E89" s="262"/>
    </row>
    <row r="90" spans="4:5" ht="15" x14ac:dyDescent="0.3">
      <c r="D90" s="262"/>
      <c r="E90" s="262"/>
    </row>
  </sheetData>
  <sheetProtection algorithmName="SHA-512" hashValue="XKI/0XYrLzea93ErtJcIsNwAzeLyKuqAExIpdXy1zbHZLfd08Apa7B7tWPge8lpu5+a75zgl7QXyvOJQEE0+6g==" saltValue="DKiqDDrMDZdZ2LzPf4ErMQ==" spinCount="100000" sheet="1" objects="1" scenarios="1"/>
  <autoFilter ref="A8:O69" xr:uid="{D0EF101C-B55F-41C0-8523-4F0B0777D508}"/>
  <sortState xmlns:xlrd2="http://schemas.microsoft.com/office/spreadsheetml/2017/richdata2" ref="B9:O69">
    <sortCondition ref="C9:C69"/>
  </sortState>
  <mergeCells count="2">
    <mergeCell ref="I7:K7"/>
    <mergeCell ref="L7:N7"/>
  </mergeCells>
  <phoneticPr fontId="4" type="noConversion"/>
  <conditionalFormatting sqref="B65">
    <cfRule type="duplicateValues" dxfId="8" priority="4"/>
    <cfRule type="duplicateValues" dxfId="7" priority="5"/>
  </conditionalFormatting>
  <conditionalFormatting sqref="C65">
    <cfRule type="duplicateValues" dxfId="6" priority="6"/>
  </conditionalFormatting>
  <conditionalFormatting sqref="B66:B69 B9:B55 B57:B64">
    <cfRule type="duplicateValues" dxfId="5" priority="11"/>
    <cfRule type="duplicateValues" dxfId="4" priority="12"/>
  </conditionalFormatting>
  <conditionalFormatting sqref="C66:C69 C57:C64 C9:C55">
    <cfRule type="duplicateValues" dxfId="3" priority="17"/>
  </conditionalFormatting>
  <conditionalFormatting sqref="B56">
    <cfRule type="duplicateValues" dxfId="2" priority="24"/>
    <cfRule type="duplicateValues" dxfId="1" priority="25"/>
  </conditionalFormatting>
  <conditionalFormatting sqref="C56">
    <cfRule type="duplicateValues" dxfId="0" priority="26"/>
  </conditionalFormatting>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cp:lastPrinted>2015-10-14T15:36:07Z</cp:lastPrinted>
  <dcterms:created xsi:type="dcterms:W3CDTF">2008-01-25T21:43:01Z</dcterms:created>
  <dcterms:modified xsi:type="dcterms:W3CDTF">2022-09-14T15:48:06Z</dcterms:modified>
</cp:coreProperties>
</file>